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loveckova\Desktop\ŠKOLSKÁ RADA\"/>
    </mc:Choice>
  </mc:AlternateContent>
  <xr:revisionPtr revIDLastSave="0" documentId="8_{2AD1769A-7488-4BA1-8FCE-F1BDA961A9C6}" xr6:coauthVersionLast="36" xr6:coauthVersionMax="36" xr10:uidLastSave="{00000000-0000-0000-0000-000000000000}"/>
  <bookViews>
    <workbookView xWindow="0" yWindow="0" windowWidth="23040" windowHeight="9060" firstSheet="1" activeTab="1" xr2:uid="{00000000-000D-0000-FFFF-FFFF00000000}"/>
  </bookViews>
  <sheets>
    <sheet name="2023" sheetId="1" state="hidden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2" l="1"/>
  <c r="K87" i="2"/>
  <c r="K84" i="2" s="1"/>
  <c r="K63" i="2"/>
  <c r="K57" i="2"/>
  <c r="K43" i="2" s="1"/>
  <c r="C43" i="2"/>
  <c r="C38" i="2"/>
  <c r="K58" i="2"/>
  <c r="K38" i="2"/>
  <c r="K31" i="2"/>
  <c r="K94" i="2"/>
  <c r="K69" i="2"/>
  <c r="K76" i="2"/>
  <c r="K53" i="2"/>
  <c r="J86" i="2"/>
  <c r="J87" i="2"/>
  <c r="J88" i="2"/>
  <c r="J89" i="2"/>
  <c r="J90" i="2"/>
  <c r="J91" i="2"/>
  <c r="J85" i="2"/>
  <c r="J83" i="2"/>
  <c r="J68" i="2"/>
  <c r="J69" i="2"/>
  <c r="J70" i="2"/>
  <c r="J72" i="2"/>
  <c r="J73" i="2"/>
  <c r="J74" i="2"/>
  <c r="J75" i="2"/>
  <c r="J76" i="2"/>
  <c r="J77" i="2"/>
  <c r="J78" i="2"/>
  <c r="J79" i="2"/>
  <c r="J80" i="2"/>
  <c r="J81" i="2"/>
  <c r="J67" i="2"/>
  <c r="J64" i="2"/>
  <c r="J65" i="2"/>
  <c r="J63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44" i="2"/>
  <c r="J40" i="2"/>
  <c r="J39" i="2"/>
  <c r="J33" i="2"/>
  <c r="J34" i="2"/>
  <c r="J35" i="2"/>
  <c r="J36" i="2"/>
  <c r="J37" i="2"/>
  <c r="G71" i="2"/>
  <c r="G66" i="2" s="1"/>
  <c r="G84" i="2"/>
  <c r="G62" i="2"/>
  <c r="G43" i="2"/>
  <c r="G38" i="2"/>
  <c r="C101" i="2"/>
  <c r="D96" i="2"/>
  <c r="E96" i="2"/>
  <c r="H96" i="2"/>
  <c r="I96" i="2"/>
  <c r="C32" i="2"/>
  <c r="C31" i="2" s="1"/>
  <c r="C71" i="2"/>
  <c r="F31" i="2"/>
  <c r="F96" i="2" s="1"/>
  <c r="G31" i="2"/>
  <c r="J71" i="2" l="1"/>
  <c r="C66" i="2"/>
  <c r="G96" i="2"/>
  <c r="J32" i="2"/>
  <c r="N32" i="2" s="1"/>
  <c r="M84" i="2"/>
  <c r="M43" i="2"/>
  <c r="M65" i="2"/>
  <c r="M64" i="2"/>
  <c r="M77" i="2"/>
  <c r="L84" i="2"/>
  <c r="L66" i="2"/>
  <c r="L62" i="2"/>
  <c r="L58" i="2"/>
  <c r="L43" i="2"/>
  <c r="M24" i="2"/>
  <c r="K12" i="2"/>
  <c r="D24" i="2"/>
  <c r="D98" i="2" s="1"/>
  <c r="E24" i="2"/>
  <c r="E98" i="2" s="1"/>
  <c r="F24" i="2"/>
  <c r="F98" i="2" s="1"/>
  <c r="G24" i="2"/>
  <c r="H24" i="2"/>
  <c r="H98" i="2" s="1"/>
  <c r="I24" i="2"/>
  <c r="I98" i="2" s="1"/>
  <c r="C24" i="2"/>
  <c r="L19" i="2"/>
  <c r="K19" i="2"/>
  <c r="K17" i="2"/>
  <c r="N17" i="2" s="1"/>
  <c r="N18" i="2"/>
  <c r="N20" i="2"/>
  <c r="N21" i="2"/>
  <c r="N22" i="2"/>
  <c r="N23" i="2"/>
  <c r="N13" i="2"/>
  <c r="N14" i="2"/>
  <c r="N15" i="2"/>
  <c r="N16" i="2"/>
  <c r="L12" i="2"/>
  <c r="L24" i="2" s="1"/>
  <c r="J9" i="2"/>
  <c r="N9" i="2" s="1"/>
  <c r="J93" i="2"/>
  <c r="N93" i="2" s="1"/>
  <c r="J92" i="2"/>
  <c r="N92" i="2" s="1"/>
  <c r="N90" i="2"/>
  <c r="C84" i="2"/>
  <c r="J84" i="2" s="1"/>
  <c r="N74" i="2"/>
  <c r="N73" i="2"/>
  <c r="N72" i="2"/>
  <c r="N71" i="2"/>
  <c r="N70" i="2"/>
  <c r="N68" i="2"/>
  <c r="J62" i="2"/>
  <c r="N63" i="2"/>
  <c r="N61" i="2"/>
  <c r="N60" i="2"/>
  <c r="N59" i="2"/>
  <c r="N57" i="2"/>
  <c r="N53" i="2"/>
  <c r="N52" i="2"/>
  <c r="N49" i="2"/>
  <c r="N47" i="2"/>
  <c r="N44" i="2"/>
  <c r="J41" i="2"/>
  <c r="N41" i="2" s="1"/>
  <c r="N40" i="2"/>
  <c r="N39" i="2"/>
  <c r="L38" i="2"/>
  <c r="J38" i="2"/>
  <c r="N36" i="2"/>
  <c r="L31" i="2"/>
  <c r="J31" i="2"/>
  <c r="J11" i="2"/>
  <c r="N11" i="2" s="1"/>
  <c r="N10" i="2"/>
  <c r="K43" i="1"/>
  <c r="L43" i="1"/>
  <c r="J90" i="1"/>
  <c r="J32" i="1"/>
  <c r="J41" i="1"/>
  <c r="J40" i="1"/>
  <c r="J39" i="1"/>
  <c r="C96" i="2" l="1"/>
  <c r="K64" i="2"/>
  <c r="N64" i="2" s="1"/>
  <c r="K65" i="2"/>
  <c r="N65" i="2" s="1"/>
  <c r="J96" i="2"/>
  <c r="K77" i="2"/>
  <c r="K66" i="2" s="1"/>
  <c r="L96" i="2"/>
  <c r="L98" i="2" s="1"/>
  <c r="N12" i="2"/>
  <c r="M62" i="2"/>
  <c r="K24" i="2"/>
  <c r="M66" i="2"/>
  <c r="G98" i="2"/>
  <c r="J24" i="2"/>
  <c r="J43" i="2"/>
  <c r="N43" i="2" s="1"/>
  <c r="N31" i="2"/>
  <c r="N58" i="2"/>
  <c r="N19" i="2"/>
  <c r="N84" i="2"/>
  <c r="J66" i="2"/>
  <c r="N38" i="2"/>
  <c r="N96" i="1"/>
  <c r="J94" i="1"/>
  <c r="N94" i="1" s="1"/>
  <c r="J91" i="1"/>
  <c r="N91" i="1" s="1"/>
  <c r="N90" i="1"/>
  <c r="N88" i="1"/>
  <c r="L82" i="1"/>
  <c r="K82" i="1"/>
  <c r="C82" i="1"/>
  <c r="J82" i="1" s="1"/>
  <c r="N77" i="1"/>
  <c r="N74" i="1"/>
  <c r="N73" i="1"/>
  <c r="N72" i="1"/>
  <c r="N71" i="1"/>
  <c r="N70" i="1"/>
  <c r="N68" i="1"/>
  <c r="L66" i="1"/>
  <c r="K66" i="1"/>
  <c r="K62" i="1" s="1"/>
  <c r="C66" i="1"/>
  <c r="J66" i="1" s="1"/>
  <c r="N65" i="1"/>
  <c r="N64" i="1"/>
  <c r="N63" i="1"/>
  <c r="C62" i="1"/>
  <c r="N61" i="1"/>
  <c r="N60" i="1"/>
  <c r="N59" i="1"/>
  <c r="L58" i="1"/>
  <c r="K58" i="1"/>
  <c r="N57" i="1"/>
  <c r="N53" i="1"/>
  <c r="N52" i="1"/>
  <c r="N49" i="1"/>
  <c r="N47" i="1"/>
  <c r="N44" i="1"/>
  <c r="C43" i="1"/>
  <c r="J42" i="1"/>
  <c r="N42" i="1" s="1"/>
  <c r="N41" i="1"/>
  <c r="N40" i="1"/>
  <c r="N39" i="1"/>
  <c r="L38" i="1"/>
  <c r="K38" i="1"/>
  <c r="C38" i="1"/>
  <c r="J38" i="1" s="1"/>
  <c r="N36" i="1"/>
  <c r="N32" i="1"/>
  <c r="L31" i="1"/>
  <c r="C31" i="1"/>
  <c r="J31" i="1" s="1"/>
  <c r="N31" i="1" s="1"/>
  <c r="J24" i="1"/>
  <c r="N24" i="1" s="1"/>
  <c r="K19" i="1"/>
  <c r="N19" i="1" s="1"/>
  <c r="N15" i="1"/>
  <c r="L12" i="1"/>
  <c r="K12" i="1"/>
  <c r="J11" i="1"/>
  <c r="N11" i="1" s="1"/>
  <c r="N10" i="1"/>
  <c r="J9" i="1"/>
  <c r="N9" i="1" s="1"/>
  <c r="M96" i="2" l="1"/>
  <c r="M98" i="2" s="1"/>
  <c r="N77" i="2"/>
  <c r="N24" i="2"/>
  <c r="K62" i="2"/>
  <c r="N66" i="2"/>
  <c r="C98" i="2"/>
  <c r="N58" i="1"/>
  <c r="N66" i="1"/>
  <c r="J43" i="1"/>
  <c r="N43" i="1" s="1"/>
  <c r="J62" i="1"/>
  <c r="N62" i="1" s="1"/>
  <c r="N82" i="1"/>
  <c r="N38" i="1"/>
  <c r="N12" i="1"/>
  <c r="K96" i="2" l="1"/>
  <c r="N62" i="2"/>
  <c r="N96" i="2" l="1"/>
  <c r="K98" i="2"/>
  <c r="N98" i="2" s="1"/>
</calcChain>
</file>

<file path=xl/sharedStrings.xml><?xml version="1.0" encoding="utf-8"?>
<sst xmlns="http://schemas.openxmlformats.org/spreadsheetml/2006/main" count="302" uniqueCount="138">
  <si>
    <t>Název školy: Základní škola Kobylí, okres Břeclav, příspěvková organizace</t>
  </si>
  <si>
    <t>Základní škola Kobylí, okres Břeclav, příspěvková organizace</t>
  </si>
  <si>
    <t>Číslo organizace (4-místný kód): 4223</t>
  </si>
  <si>
    <t>ZDROJE v tis. Kč</t>
  </si>
  <si>
    <t>Přímé náklady</t>
  </si>
  <si>
    <t>Doučování</t>
  </si>
  <si>
    <t>Šablony III</t>
  </si>
  <si>
    <t xml:space="preserve"> Dotační projekt Technické zázemí</t>
  </si>
  <si>
    <t>Dotační projekt FYZ-Che</t>
  </si>
  <si>
    <t>Státní rozpočet celkem</t>
  </si>
  <si>
    <t>Provozní náklady</t>
  </si>
  <si>
    <t>Doplňková činnost</t>
  </si>
  <si>
    <t xml:space="preserve">Další účelové dotace </t>
  </si>
  <si>
    <t>Celkem</t>
  </si>
  <si>
    <t>ÚZ 33353</t>
  </si>
  <si>
    <t>kroužky</t>
  </si>
  <si>
    <t> v tom: provozní transfer od zřizovatele</t>
  </si>
  <si>
    <t>        transfery ze státního rozpočtu</t>
  </si>
  <si>
    <t> Tržby za vlastní výkony                  (60x)</t>
  </si>
  <si>
    <t> Ostatní vlastní příjmy</t>
  </si>
  <si>
    <t> Mimorozpočtové zdroje</t>
  </si>
  <si>
    <t> Z D R O J E    C E L K E M</t>
  </si>
  <si>
    <t xml:space="preserve">               NÁKLADY v tis. Kč
</t>
  </si>
  <si>
    <t> Mzdy celkem</t>
  </si>
  <si>
    <t>        OPPP</t>
  </si>
  <si>
    <t xml:space="preserve"> </t>
  </si>
  <si>
    <t> Povinné pojištění</t>
  </si>
  <si>
    <t> Ostatní neinvestiční výdaje</t>
  </si>
  <si>
    <t> Spotřeba materiálu</t>
  </si>
  <si>
    <t> Spotřeba energie</t>
  </si>
  <si>
    <t xml:space="preserve"> v tom: elektrická energie                (502)</t>
  </si>
  <si>
    <t xml:space="preserve">        plyn                                           (503)</t>
  </si>
  <si>
    <t xml:space="preserve">        voda                                          (503)</t>
  </si>
  <si>
    <t> Služby</t>
  </si>
  <si>
    <t> v tom: opravy a udržování                (511)</t>
  </si>
  <si>
    <t>        cestovné                                      (512)</t>
  </si>
  <si>
    <t>        náklady na reprezentaci             (513)</t>
  </si>
  <si>
    <t>        ostatní služby</t>
  </si>
  <si>
    <t> Daně a poplatky</t>
  </si>
  <si>
    <t> Jiné ostatní náklady</t>
  </si>
  <si>
    <t> Ostatní provozní náklady</t>
  </si>
  <si>
    <t> N Á K  L A D Y    C E L K E M</t>
  </si>
  <si>
    <t> R O Z D Í L   (zdroje minus náklady)</t>
  </si>
  <si>
    <t>Další účelové dotace</t>
  </si>
  <si>
    <t>Návrh na rozdělení hospodářského výsledku dle zákona č. 250/2000 Sb.:</t>
  </si>
  <si>
    <t>§ 30, odst. 2 - fond rezervní   - k dalšímu rozvoji činnosti</t>
  </si>
  <si>
    <t>Sloupec1</t>
  </si>
  <si>
    <t>Sloupec2</t>
  </si>
  <si>
    <t>Sloupec3</t>
  </si>
  <si>
    <t>Sloupec5</t>
  </si>
  <si>
    <t>Sloupec52</t>
  </si>
  <si>
    <t>Fond investiční</t>
  </si>
  <si>
    <t>Fond investic</t>
  </si>
  <si>
    <t>Transfery na pořízení DM - učebna FYZ-CHE</t>
  </si>
  <si>
    <t>Transfery na pořízení DM - tech. zázemí</t>
  </si>
  <si>
    <t>Fond odměn</t>
  </si>
  <si>
    <t>Fond FKSP</t>
  </si>
  <si>
    <t>Fond rezervní HV</t>
  </si>
  <si>
    <t>Fond rezervní - HV</t>
  </si>
  <si>
    <t>Fond rezervní projekt CZ.02.3.X/0.0/0.0/20_080/0018662</t>
  </si>
  <si>
    <t>Fond rezervní - Šablony III</t>
  </si>
  <si>
    <t>Fond reprodukce</t>
  </si>
  <si>
    <t>Zpracovala:  Ing. Ilona Vykydalová</t>
  </si>
  <si>
    <t>Digitální propast 33088</t>
  </si>
  <si>
    <t>Sloupec32</t>
  </si>
  <si>
    <t>Digitální propast 33087</t>
  </si>
  <si>
    <t>Hospodářský výsledek  2023  celkem           zisk     66 021,05 Kč</t>
  </si>
  <si>
    <t>z toho:  hlavní činnost zisk                 15 669,55 Kč</t>
  </si>
  <si>
    <t xml:space="preserve">               hospodářská  zisk                  50 351,50 Kč</t>
  </si>
  <si>
    <t>Čerpání fondů v roce 2023</t>
  </si>
  <si>
    <t>Sloupec4</t>
  </si>
  <si>
    <t>Fond rezervní - Šablony IV</t>
  </si>
  <si>
    <t>Šablony IV</t>
  </si>
  <si>
    <t> Transfery celkem                            (672)</t>
  </si>
  <si>
    <t>v tom:  poplatky ŠD, ŠK                      (609)</t>
  </si>
  <si>
    <t xml:space="preserve">        výnosy z pronájmu                      (603)</t>
  </si>
  <si>
    <t xml:space="preserve">        stravné                                        (602)</t>
  </si>
  <si>
    <t xml:space="preserve">        prodej zboží a materiálu       (604, 644)</t>
  </si>
  <si>
    <t> v tom: úroky                                      (662)</t>
  </si>
  <si>
    <t> v tom: přijaté dary a sponzorství        (648)</t>
  </si>
  <si>
    <t>        použití fin. fondů                         (648)</t>
  </si>
  <si>
    <t xml:space="preserve">        ostatní výnosy                             (649)</t>
  </si>
  <si>
    <t xml:space="preserve">        ostatní výnosy - akce žáci           (649)</t>
  </si>
  <si>
    <t> v tom: platy PO                                 (521)</t>
  </si>
  <si>
    <t>        v tom: OON                                (521)</t>
  </si>
  <si>
    <t>               odstupné                               (521)</t>
  </si>
  <si>
    <t xml:space="preserve">        náhrada PN                                 (521)</t>
  </si>
  <si>
    <t>        fond odměn                                 (521)</t>
  </si>
  <si>
    <t> v tom: sociální pojištění                     (524)</t>
  </si>
  <si>
    <t>Příděl do FKSP                                 (527)</t>
  </si>
  <si>
    <t>        zdravotní pojištění                      (524)</t>
  </si>
  <si>
    <t xml:space="preserve"> v tom: pracovní oděvy, obuv              (501)</t>
  </si>
  <si>
    <t>        učebnice a školní potřeby            (501)</t>
  </si>
  <si>
    <t>        knihy, učební pomůcky, tisk        (501)</t>
  </si>
  <si>
    <t xml:space="preserve">        DKP, nábytek                              (501)</t>
  </si>
  <si>
    <t xml:space="preserve">        aktual. programů, knihy ŽK         (501)</t>
  </si>
  <si>
    <t xml:space="preserve">        čisticí prostředky                         (501)</t>
  </si>
  <si>
    <t xml:space="preserve">        vodoinst., elektr. materiál           (501)</t>
  </si>
  <si>
    <t xml:space="preserve">        knihy,pomůcky aj. hradí žáci,zaměst.   (501)</t>
  </si>
  <si>
    <t xml:space="preserve">        antigenní testy žáci                     (501)</t>
  </si>
  <si>
    <t xml:space="preserve">        jednorázové roušky, respirátory     (501)</t>
  </si>
  <si>
    <t xml:space="preserve">        kancel. potřeby, náplně do tiskáren      (501)</t>
  </si>
  <si>
    <t xml:space="preserve">        potraviny                                    (501) </t>
  </si>
  <si>
    <t xml:space="preserve">        zboží k prodeji                             (501)</t>
  </si>
  <si>
    <t xml:space="preserve">        spotřební zboží                           (501)</t>
  </si>
  <si>
    <t xml:space="preserve"> v tom placené penále                         (542)</t>
  </si>
  <si>
    <t>Náklady z Drhm a Drnehm             (558)</t>
  </si>
  <si>
    <t> Odpisy HIM a NIM                          (551)</t>
  </si>
  <si>
    <t xml:space="preserve">     tvorba a zúčt.oprav. položek stravné (556)</t>
  </si>
  <si>
    <t xml:space="preserve">       pojištění majetku,zákonné zam.Koop. (525)</t>
  </si>
  <si>
    <t xml:space="preserve">       peněžitý příspěvek stravné           (527)</t>
  </si>
  <si>
    <t xml:space="preserve">       testy pro zaměstnance + OOP      (527)</t>
  </si>
  <si>
    <t xml:space="preserve">       jiné daně a poplatky - správní popl. (549)</t>
  </si>
  <si>
    <t xml:space="preserve">        neuplatněný odpočet DPH          (549)</t>
  </si>
  <si>
    <t xml:space="preserve">        povinné ručení                            (549)</t>
  </si>
  <si>
    <t> v tom: silniční daň                            (531)</t>
  </si>
  <si>
    <t xml:space="preserve">               výuka plavání           (518)</t>
  </si>
  <si>
    <t xml:space="preserve">               doprava plavání            (518)</t>
  </si>
  <si>
    <t xml:space="preserve">               doprava,deratizace,praní prádla  (518)</t>
  </si>
  <si>
    <t>        v tom: služby pošt                   (518)</t>
  </si>
  <si>
    <t>               služby telekom.a radiokom. (518)</t>
  </si>
  <si>
    <t xml:space="preserve">               bankovní poplatky        (518)</t>
  </si>
  <si>
    <t xml:space="preserve">               popl.za internet,přijímače     (518)</t>
  </si>
  <si>
    <t>               školení a vzdělávání          (518)</t>
  </si>
  <si>
    <t xml:space="preserve">               odvoz odpadu,BOZP,servis.služby (518)</t>
  </si>
  <si>
    <t xml:space="preserve">               revize elektro, plyn              (518)</t>
  </si>
  <si>
    <t xml:space="preserve">                programátorské práce         (518)</t>
  </si>
  <si>
    <t xml:space="preserve">               závodní lékařská péče         (518)</t>
  </si>
  <si>
    <t xml:space="preserve">               lyžařský kurz, výlety žáků (518)</t>
  </si>
  <si>
    <t>Šablony</t>
  </si>
  <si>
    <t>Hospodářský výsledek  2024</t>
  </si>
  <si>
    <t>z toho:  hlavní činnost:</t>
  </si>
  <si>
    <t xml:space="preserve">              hospodářská činnost</t>
  </si>
  <si>
    <t xml:space="preserve">               administrativa spojená s projektem (518)</t>
  </si>
  <si>
    <t xml:space="preserve">               sportovní činnost (518)</t>
  </si>
  <si>
    <t>Čerpání fondů v roce 2024</t>
  </si>
  <si>
    <t>Zpracoval: Mgr. Vlastimil Janda</t>
  </si>
  <si>
    <t>Fond rezervní -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</si>
</sst>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b/>
      <i/>
      <sz val="16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Courier New"/>
      <family val="3"/>
      <charset val="238"/>
    </font>
    <font>
      <b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name val="Courier New"/>
      <family val="3"/>
      <charset val="238"/>
    </font>
    <font>
      <b/>
      <i/>
      <sz val="8"/>
      <name val="Courier New"/>
      <family val="3"/>
      <charset val="238"/>
    </font>
    <font>
      <i/>
      <sz val="8"/>
      <name val="Courier New"/>
      <family val="3"/>
      <charset val="238"/>
    </font>
    <font>
      <sz val="8"/>
      <color theme="1"/>
      <name val="Times New Roman"/>
      <family val="1"/>
      <charset val="238"/>
    </font>
    <font>
      <b/>
      <sz val="8"/>
      <name val="Courier New"/>
      <family val="3"/>
      <charset val="238"/>
    </font>
    <font>
      <b/>
      <sz val="8"/>
      <color theme="1"/>
      <name val="Times New Roman"/>
      <family val="1"/>
      <charset val="238"/>
    </font>
    <font>
      <sz val="8"/>
      <color indexed="47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90E4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1" fontId="1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1" fontId="5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1" fontId="8" fillId="0" borderId="3" xfId="0" applyNumberFormat="1" applyFont="1" applyBorder="1" applyAlignment="1">
      <alignment horizontal="center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1" fontId="8" fillId="3" borderId="3" xfId="0" applyNumberFormat="1" applyFont="1" applyFill="1" applyBorder="1" applyAlignment="1">
      <alignment horizontal="center" vertical="top" wrapText="1"/>
    </xf>
    <xf numFmtId="1" fontId="9" fillId="4" borderId="3" xfId="0" applyNumberFormat="1" applyFont="1" applyFill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 wrapText="1"/>
    </xf>
    <xf numFmtId="1" fontId="8" fillId="2" borderId="5" xfId="0" applyNumberFormat="1" applyFont="1" applyFill="1" applyBorder="1" applyAlignment="1">
      <alignment horizontal="center" vertical="top" wrapText="1"/>
    </xf>
    <xf numFmtId="1" fontId="8" fillId="3" borderId="5" xfId="0" applyNumberFormat="1" applyFont="1" applyFill="1" applyBorder="1" applyAlignment="1">
      <alignment horizontal="center" vertical="top" wrapText="1"/>
    </xf>
    <xf numFmtId="1" fontId="9" fillId="4" borderId="5" xfId="0" applyNumberFormat="1" applyFont="1" applyFill="1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right"/>
    </xf>
    <xf numFmtId="1" fontId="2" fillId="2" borderId="8" xfId="0" applyNumberFormat="1" applyFont="1" applyFill="1" applyBorder="1" applyAlignment="1">
      <alignment horizontal="right"/>
    </xf>
    <xf numFmtId="1" fontId="6" fillId="3" borderId="8" xfId="0" applyNumberFormat="1" applyFont="1" applyFill="1" applyBorder="1" applyAlignment="1">
      <alignment horizontal="right"/>
    </xf>
    <xf numFmtId="1" fontId="10" fillId="4" borderId="8" xfId="0" applyNumberFormat="1" applyFont="1" applyFill="1" applyBorder="1" applyAlignment="1">
      <alignment horizontal="right"/>
    </xf>
    <xf numFmtId="0" fontId="7" fillId="0" borderId="0" xfId="0" applyFont="1"/>
    <xf numFmtId="1" fontId="6" fillId="0" borderId="9" xfId="0" applyNumberFormat="1" applyFont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1" fontId="11" fillId="3" borderId="5" xfId="0" applyNumberFormat="1" applyFont="1" applyFill="1" applyBorder="1" applyAlignment="1">
      <alignment horizontal="right"/>
    </xf>
    <xf numFmtId="1" fontId="11" fillId="0" borderId="5" xfId="0" applyNumberFormat="1" applyFont="1" applyBorder="1" applyAlignment="1">
      <alignment horizontal="right"/>
    </xf>
    <xf numFmtId="1" fontId="10" fillId="4" borderId="4" xfId="0" applyNumberFormat="1" applyFont="1" applyFill="1" applyBorder="1" applyAlignment="1">
      <alignment horizontal="right"/>
    </xf>
    <xf numFmtId="49" fontId="3" fillId="5" borderId="10" xfId="0" applyNumberFormat="1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165" fontId="3" fillId="5" borderId="12" xfId="0" applyNumberFormat="1" applyFont="1" applyFill="1" applyBorder="1" applyAlignment="1">
      <alignment horizontal="right"/>
    </xf>
    <xf numFmtId="49" fontId="7" fillId="0" borderId="14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5" fontId="7" fillId="0" borderId="15" xfId="0" applyNumberFormat="1" applyFont="1" applyBorder="1" applyAlignment="1" applyProtection="1">
      <alignment horizontal="right"/>
      <protection locked="0"/>
    </xf>
    <xf numFmtId="165" fontId="3" fillId="2" borderId="15" xfId="0" applyNumberFormat="1" applyFont="1" applyFill="1" applyBorder="1" applyAlignment="1" applyProtection="1">
      <alignment horizontal="right"/>
      <protection locked="0"/>
    </xf>
    <xf numFmtId="165" fontId="7" fillId="3" borderId="15" xfId="0" applyNumberFormat="1" applyFont="1" applyFill="1" applyBorder="1" applyAlignment="1" applyProtection="1">
      <alignment horizontal="right"/>
      <protection locked="0"/>
    </xf>
    <xf numFmtId="165" fontId="7" fillId="0" borderId="16" xfId="0" applyNumberFormat="1" applyFont="1" applyBorder="1" applyAlignment="1" applyProtection="1">
      <alignment horizontal="right"/>
      <protection locked="0"/>
    </xf>
    <xf numFmtId="165" fontId="3" fillId="2" borderId="16" xfId="0" applyNumberFormat="1" applyFont="1" applyFill="1" applyBorder="1" applyAlignment="1" applyProtection="1">
      <alignment horizontal="right"/>
      <protection locked="0"/>
    </xf>
    <xf numFmtId="165" fontId="7" fillId="3" borderId="16" xfId="0" applyNumberFormat="1" applyFont="1" applyFill="1" applyBorder="1" applyAlignment="1" applyProtection="1">
      <alignment horizontal="right"/>
      <protection locked="0"/>
    </xf>
    <xf numFmtId="165" fontId="3" fillId="5" borderId="12" xfId="0" applyNumberFormat="1" applyFont="1" applyFill="1" applyBorder="1" applyAlignment="1" applyProtection="1">
      <alignment horizontal="right"/>
      <protection locked="0"/>
    </xf>
    <xf numFmtId="165" fontId="7" fillId="0" borderId="15" xfId="0" applyNumberFormat="1" applyFont="1" applyBorder="1" applyAlignment="1">
      <alignment horizontal="right"/>
    </xf>
    <xf numFmtId="165" fontId="7" fillId="3" borderId="15" xfId="0" applyNumberFormat="1" applyFont="1" applyFill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165" fontId="7" fillId="3" borderId="16" xfId="0" applyNumberFormat="1" applyFont="1" applyFill="1" applyBorder="1" applyAlignment="1">
      <alignment horizontal="right"/>
    </xf>
    <xf numFmtId="0" fontId="12" fillId="0" borderId="0" xfId="0" applyFont="1"/>
    <xf numFmtId="49" fontId="7" fillId="0" borderId="19" xfId="0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165" fontId="7" fillId="0" borderId="21" xfId="0" applyNumberFormat="1" applyFont="1" applyBorder="1" applyAlignment="1" applyProtection="1">
      <alignment horizontal="right"/>
      <protection locked="0"/>
    </xf>
    <xf numFmtId="165" fontId="3" fillId="2" borderId="21" xfId="0" applyNumberFormat="1" applyFont="1" applyFill="1" applyBorder="1" applyAlignment="1" applyProtection="1">
      <alignment horizontal="right"/>
      <protection locked="0"/>
    </xf>
    <xf numFmtId="165" fontId="7" fillId="3" borderId="21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right"/>
      <protection locked="0"/>
    </xf>
    <xf numFmtId="165" fontId="7" fillId="3" borderId="5" xfId="0" applyNumberFormat="1" applyFont="1" applyFill="1" applyBorder="1" applyAlignment="1" applyProtection="1">
      <alignment horizontal="right"/>
      <protection locked="0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165" fontId="3" fillId="3" borderId="0" xfId="0" applyNumberFormat="1" applyFont="1" applyFill="1" applyAlignment="1">
      <alignment horizontal="right"/>
    </xf>
    <xf numFmtId="165" fontId="13" fillId="3" borderId="0" xfId="0" applyNumberFormat="1" applyFont="1" applyFill="1" applyAlignment="1">
      <alignment horizontal="right"/>
    </xf>
    <xf numFmtId="1" fontId="2" fillId="0" borderId="3" xfId="0" applyNumberFormat="1" applyFont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4" borderId="3" xfId="0" applyNumberFormat="1" applyFont="1" applyFill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1" fontId="2" fillId="4" borderId="5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right"/>
    </xf>
    <xf numFmtId="1" fontId="6" fillId="3" borderId="5" xfId="0" applyNumberFormat="1" applyFont="1" applyFill="1" applyBorder="1" applyAlignment="1">
      <alignment horizontal="right"/>
    </xf>
    <xf numFmtId="1" fontId="2" fillId="4" borderId="5" xfId="0" applyNumberFormat="1" applyFont="1" applyFill="1" applyBorder="1" applyAlignment="1">
      <alignment horizontal="right"/>
    </xf>
    <xf numFmtId="49" fontId="3" fillId="5" borderId="24" xfId="0" applyNumberFormat="1" applyFont="1" applyFill="1" applyBorder="1" applyAlignment="1">
      <alignment vertical="top"/>
    </xf>
    <xf numFmtId="0" fontId="3" fillId="5" borderId="25" xfId="0" applyFont="1" applyFill="1" applyBorder="1" applyAlignment="1">
      <alignment vertical="top"/>
    </xf>
    <xf numFmtId="165" fontId="7" fillId="2" borderId="15" xfId="0" applyNumberFormat="1" applyFont="1" applyFill="1" applyBorder="1" applyAlignment="1" applyProtection="1">
      <alignment horizontal="right"/>
      <protection locked="0"/>
    </xf>
    <xf numFmtId="165" fontId="7" fillId="4" borderId="26" xfId="0" applyNumberFormat="1" applyFont="1" applyFill="1" applyBorder="1" applyAlignment="1">
      <alignment horizontal="right"/>
    </xf>
    <xf numFmtId="165" fontId="7" fillId="2" borderId="16" xfId="0" applyNumberFormat="1" applyFont="1" applyFill="1" applyBorder="1" applyAlignment="1">
      <alignment horizontal="right"/>
    </xf>
    <xf numFmtId="165" fontId="7" fillId="4" borderId="27" xfId="0" applyNumberFormat="1" applyFont="1" applyFill="1" applyBorder="1" applyAlignment="1">
      <alignment horizontal="right"/>
    </xf>
    <xf numFmtId="165" fontId="7" fillId="2" borderId="16" xfId="0" applyNumberFormat="1" applyFont="1" applyFill="1" applyBorder="1" applyAlignment="1" applyProtection="1">
      <alignment horizontal="right"/>
      <protection locked="0"/>
    </xf>
    <xf numFmtId="165" fontId="7" fillId="0" borderId="3" xfId="0" applyNumberFormat="1" applyFont="1" applyBorder="1" applyAlignment="1" applyProtection="1">
      <alignment horizontal="right"/>
      <protection locked="0"/>
    </xf>
    <xf numFmtId="165" fontId="7" fillId="2" borderId="3" xfId="0" applyNumberFormat="1" applyFont="1" applyFill="1" applyBorder="1" applyAlignment="1" applyProtection="1">
      <alignment horizontal="right"/>
      <protection locked="0"/>
    </xf>
    <xf numFmtId="165" fontId="7" fillId="3" borderId="3" xfId="0" applyNumberFormat="1" applyFont="1" applyFill="1" applyBorder="1" applyAlignment="1" applyProtection="1">
      <alignment horizontal="right"/>
      <protection locked="0"/>
    </xf>
    <xf numFmtId="165" fontId="7" fillId="4" borderId="28" xfId="0" applyNumberFormat="1" applyFont="1" applyFill="1" applyBorder="1" applyAlignment="1">
      <alignment horizontal="right"/>
    </xf>
    <xf numFmtId="165" fontId="7" fillId="6" borderId="29" xfId="0" applyNumberFormat="1" applyFont="1" applyFill="1" applyBorder="1" applyAlignment="1" applyProtection="1">
      <alignment horizontal="right"/>
      <protection locked="0"/>
    </xf>
    <xf numFmtId="165" fontId="7" fillId="2" borderId="29" xfId="0" applyNumberFormat="1" applyFont="1" applyFill="1" applyBorder="1" applyAlignment="1" applyProtection="1">
      <alignment horizontal="right"/>
      <protection locked="0"/>
    </xf>
    <xf numFmtId="165" fontId="7" fillId="3" borderId="29" xfId="0" applyNumberFormat="1" applyFont="1" applyFill="1" applyBorder="1" applyAlignment="1" applyProtection="1">
      <alignment horizontal="right"/>
      <protection locked="0"/>
    </xf>
    <xf numFmtId="165" fontId="7" fillId="4" borderId="30" xfId="0" applyNumberFormat="1" applyFont="1" applyFill="1" applyBorder="1" applyAlignment="1">
      <alignment horizontal="right"/>
    </xf>
    <xf numFmtId="165" fontId="7" fillId="0" borderId="29" xfId="0" applyNumberFormat="1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>
      <alignment horizontal="left" vertical="top"/>
    </xf>
    <xf numFmtId="0" fontId="6" fillId="0" borderId="9" xfId="0" applyFont="1" applyBorder="1" applyAlignment="1">
      <alignment vertical="top"/>
    </xf>
    <xf numFmtId="165" fontId="6" fillId="0" borderId="16" xfId="0" applyNumberFormat="1" applyFont="1" applyBorder="1" applyAlignment="1" applyProtection="1">
      <alignment horizontal="right"/>
      <protection locked="0"/>
    </xf>
    <xf numFmtId="165" fontId="6" fillId="2" borderId="16" xfId="0" applyNumberFormat="1" applyFont="1" applyFill="1" applyBorder="1" applyAlignment="1" applyProtection="1">
      <alignment horizontal="right"/>
      <protection locked="0"/>
    </xf>
    <xf numFmtId="165" fontId="6" fillId="0" borderId="9" xfId="0" applyNumberFormat="1" applyFont="1" applyBorder="1" applyAlignment="1" applyProtection="1">
      <alignment horizontal="right"/>
      <protection locked="0"/>
    </xf>
    <xf numFmtId="165" fontId="6" fillId="0" borderId="32" xfId="0" applyNumberFormat="1" applyFont="1" applyBorder="1" applyAlignment="1" applyProtection="1">
      <alignment horizontal="right"/>
      <protection locked="0"/>
    </xf>
    <xf numFmtId="165" fontId="7" fillId="0" borderId="32" xfId="0" applyNumberFormat="1" applyFont="1" applyBorder="1" applyAlignment="1" applyProtection="1">
      <alignment horizontal="right"/>
      <protection locked="0"/>
    </xf>
    <xf numFmtId="165" fontId="7" fillId="3" borderId="33" xfId="0" applyNumberFormat="1" applyFont="1" applyFill="1" applyBorder="1" applyAlignment="1">
      <alignment horizontal="right"/>
    </xf>
    <xf numFmtId="2" fontId="12" fillId="0" borderId="16" xfId="0" applyNumberFormat="1" applyFont="1" applyBorder="1" applyAlignment="1">
      <alignment horizontal="right"/>
    </xf>
    <xf numFmtId="165" fontId="6" fillId="0" borderId="5" xfId="0" applyNumberFormat="1" applyFont="1" applyBorder="1" applyAlignment="1" applyProtection="1">
      <alignment horizontal="right"/>
      <protection locked="0"/>
    </xf>
    <xf numFmtId="165" fontId="6" fillId="3" borderId="16" xfId="0" applyNumberFormat="1" applyFont="1" applyFill="1" applyBorder="1" applyAlignment="1" applyProtection="1">
      <alignment horizontal="right"/>
      <protection locked="0"/>
    </xf>
    <xf numFmtId="0" fontId="12" fillId="0" borderId="16" xfId="0" applyFont="1" applyBorder="1"/>
    <xf numFmtId="165" fontId="7" fillId="0" borderId="31" xfId="0" applyNumberFormat="1" applyFont="1" applyBorder="1" applyAlignment="1">
      <alignment horizontal="right"/>
    </xf>
    <xf numFmtId="165" fontId="7" fillId="2" borderId="33" xfId="0" applyNumberFormat="1" applyFont="1" applyFill="1" applyBorder="1" applyAlignment="1" applyProtection="1">
      <alignment horizontal="right"/>
      <protection locked="0"/>
    </xf>
    <xf numFmtId="165" fontId="7" fillId="2" borderId="5" xfId="0" applyNumberFormat="1" applyFont="1" applyFill="1" applyBorder="1" applyAlignment="1" applyProtection="1">
      <alignment horizontal="right"/>
      <protection locked="0"/>
    </xf>
    <xf numFmtId="165" fontId="7" fillId="4" borderId="35" xfId="0" applyNumberFormat="1" applyFont="1" applyFill="1" applyBorder="1" applyAlignment="1">
      <alignment horizontal="right"/>
    </xf>
    <xf numFmtId="165" fontId="3" fillId="5" borderId="22" xfId="0" applyNumberFormat="1" applyFont="1" applyFill="1" applyBorder="1" applyAlignment="1" applyProtection="1">
      <alignment horizontal="right"/>
      <protection locked="0"/>
    </xf>
    <xf numFmtId="165" fontId="3" fillId="4" borderId="37" xfId="0" applyNumberFormat="1" applyFont="1" applyFill="1" applyBorder="1" applyAlignment="1">
      <alignment horizontal="right"/>
    </xf>
    <xf numFmtId="49" fontId="3" fillId="2" borderId="24" xfId="0" applyNumberFormat="1" applyFont="1" applyFill="1" applyBorder="1" applyAlignment="1">
      <alignment vertical="top"/>
    </xf>
    <xf numFmtId="0" fontId="3" fillId="2" borderId="25" xfId="0" applyFont="1" applyFill="1" applyBorder="1" applyAlignment="1">
      <alignment vertical="top"/>
    </xf>
    <xf numFmtId="165" fontId="3" fillId="2" borderId="12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 applyProtection="1">
      <alignment horizontal="right"/>
      <protection locked="0"/>
    </xf>
    <xf numFmtId="165" fontId="3" fillId="2" borderId="13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right"/>
    </xf>
    <xf numFmtId="165" fontId="3" fillId="2" borderId="0" xfId="0" applyNumberFormat="1" applyFont="1" applyFill="1" applyAlignment="1" applyProtection="1">
      <alignment horizontal="right"/>
      <protection locked="0"/>
    </xf>
    <xf numFmtId="165" fontId="3" fillId="4" borderId="0" xfId="0" applyNumberFormat="1" applyFont="1" applyFill="1" applyAlignment="1">
      <alignment horizontal="right"/>
    </xf>
    <xf numFmtId="49" fontId="3" fillId="7" borderId="24" xfId="0" applyNumberFormat="1" applyFont="1" applyFill="1" applyBorder="1" applyAlignment="1">
      <alignment vertical="top"/>
    </xf>
    <xf numFmtId="0" fontId="3" fillId="7" borderId="25" xfId="0" applyFont="1" applyFill="1" applyBorder="1" applyAlignment="1">
      <alignment vertical="top"/>
    </xf>
    <xf numFmtId="165" fontId="3" fillId="7" borderId="22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 applyProtection="1">
      <alignment horizontal="right"/>
      <protection locked="0"/>
    </xf>
    <xf numFmtId="165" fontId="3" fillId="4" borderId="23" xfId="0" applyNumberFormat="1" applyFont="1" applyFill="1" applyBorder="1" applyAlignment="1">
      <alignment horizontal="right"/>
    </xf>
    <xf numFmtId="0" fontId="3" fillId="0" borderId="0" xfId="0" applyFont="1"/>
    <xf numFmtId="0" fontId="16" fillId="0" borderId="0" xfId="0" applyFont="1"/>
    <xf numFmtId="0" fontId="17" fillId="0" borderId="0" xfId="0" applyFont="1"/>
    <xf numFmtId="8" fontId="17" fillId="0" borderId="0" xfId="0" applyNumberFormat="1" applyFont="1"/>
    <xf numFmtId="0" fontId="18" fillId="0" borderId="0" xfId="0" applyFont="1"/>
    <xf numFmtId="0" fontId="19" fillId="0" borderId="0" xfId="0" applyFont="1"/>
    <xf numFmtId="14" fontId="17" fillId="0" borderId="0" xfId="0" applyNumberFormat="1" applyFont="1" applyAlignment="1">
      <alignment horizontal="right"/>
    </xf>
    <xf numFmtId="14" fontId="20" fillId="0" borderId="0" xfId="0" applyNumberFormat="1" applyFont="1"/>
    <xf numFmtId="0" fontId="21" fillId="0" borderId="0" xfId="0" applyFont="1"/>
    <xf numFmtId="3" fontId="17" fillId="0" borderId="0" xfId="0" applyNumberFormat="1" applyFont="1"/>
    <xf numFmtId="3" fontId="21" fillId="0" borderId="0" xfId="0" applyNumberFormat="1" applyFont="1"/>
    <xf numFmtId="0" fontId="17" fillId="0" borderId="0" xfId="0" applyFont="1" applyAlignment="1">
      <alignment vertical="top"/>
    </xf>
    <xf numFmtId="3" fontId="21" fillId="3" borderId="0" xfId="0" applyNumberFormat="1" applyFont="1" applyFill="1"/>
    <xf numFmtId="3" fontId="17" fillId="3" borderId="0" xfId="0" applyNumberFormat="1" applyFont="1" applyFill="1"/>
    <xf numFmtId="3" fontId="22" fillId="0" borderId="0" xfId="0" applyNumberFormat="1" applyFont="1"/>
    <xf numFmtId="3" fontId="23" fillId="9" borderId="0" xfId="0" applyNumberFormat="1" applyFont="1" applyFill="1"/>
    <xf numFmtId="0" fontId="17" fillId="8" borderId="0" xfId="0" applyFont="1" applyFill="1"/>
    <xf numFmtId="3" fontId="17" fillId="9" borderId="0" xfId="0" applyNumberFormat="1" applyFont="1" applyFill="1"/>
    <xf numFmtId="3" fontId="21" fillId="9" borderId="0" xfId="0" applyNumberFormat="1" applyFont="1" applyFill="1"/>
    <xf numFmtId="165" fontId="7" fillId="2" borderId="31" xfId="0" applyNumberFormat="1" applyFont="1" applyFill="1" applyBorder="1" applyAlignment="1" applyProtection="1">
      <alignment horizontal="right"/>
      <protection locked="0"/>
    </xf>
    <xf numFmtId="165" fontId="3" fillId="5" borderId="38" xfId="0" applyNumberFormat="1" applyFont="1" applyFill="1" applyBorder="1" applyAlignment="1">
      <alignment horizontal="right"/>
    </xf>
    <xf numFmtId="165" fontId="3" fillId="5" borderId="22" xfId="0" applyNumberFormat="1" applyFont="1" applyFill="1" applyBorder="1" applyAlignment="1">
      <alignment horizontal="right"/>
    </xf>
    <xf numFmtId="165" fontId="3" fillId="4" borderId="34" xfId="0" applyNumberFormat="1" applyFont="1" applyFill="1" applyBorder="1" applyAlignment="1">
      <alignment horizontal="right"/>
    </xf>
    <xf numFmtId="165" fontId="3" fillId="4" borderId="35" xfId="0" applyNumberFormat="1" applyFont="1" applyFill="1" applyBorder="1" applyAlignment="1">
      <alignment horizontal="right"/>
    </xf>
    <xf numFmtId="165" fontId="3" fillId="5" borderId="36" xfId="0" applyNumberFormat="1" applyFont="1" applyFill="1" applyBorder="1" applyAlignment="1">
      <alignment horizontal="right"/>
    </xf>
    <xf numFmtId="165" fontId="3" fillId="4" borderId="27" xfId="0" applyNumberFormat="1" applyFont="1" applyFill="1" applyBorder="1" applyAlignment="1">
      <alignment horizontal="right"/>
    </xf>
    <xf numFmtId="49" fontId="7" fillId="0" borderId="17" xfId="0" applyNumberFormat="1" applyFont="1" applyBorder="1" applyAlignment="1">
      <alignment vertical="top"/>
    </xf>
    <xf numFmtId="0" fontId="7" fillId="0" borderId="18" xfId="0" applyFont="1" applyBorder="1" applyAlignment="1">
      <alignment vertical="top"/>
    </xf>
    <xf numFmtId="165" fontId="3" fillId="2" borderId="29" xfId="0" applyNumberFormat="1" applyFont="1" applyFill="1" applyBorder="1" applyAlignment="1" applyProtection="1">
      <alignment horizontal="right"/>
      <protection locked="0"/>
    </xf>
    <xf numFmtId="165" fontId="3" fillId="4" borderId="30" xfId="0" applyNumberFormat="1" applyFont="1" applyFill="1" applyBorder="1" applyAlignment="1">
      <alignment horizontal="right"/>
    </xf>
    <xf numFmtId="0" fontId="3" fillId="5" borderId="38" xfId="0" applyFont="1" applyFill="1" applyBorder="1" applyAlignment="1">
      <alignment vertical="top"/>
    </xf>
    <xf numFmtId="165" fontId="3" fillId="4" borderId="28" xfId="0" applyNumberFormat="1" applyFont="1" applyFill="1" applyBorder="1" applyAlignment="1">
      <alignment horizontal="right"/>
    </xf>
    <xf numFmtId="0" fontId="3" fillId="5" borderId="40" xfId="0" applyFont="1" applyFill="1" applyBorder="1" applyAlignment="1">
      <alignment vertical="top"/>
    </xf>
    <xf numFmtId="0" fontId="7" fillId="0" borderId="17" xfId="0" applyFont="1" applyBorder="1" applyAlignment="1">
      <alignment vertical="top"/>
    </xf>
    <xf numFmtId="1" fontId="2" fillId="0" borderId="9" xfId="0" applyNumberFormat="1" applyFont="1" applyBorder="1" applyAlignment="1">
      <alignment horizontal="center" vertical="top" wrapText="1"/>
    </xf>
    <xf numFmtId="0" fontId="7" fillId="0" borderId="41" xfId="0" applyFont="1" applyBorder="1" applyAlignment="1">
      <alignment vertical="top"/>
    </xf>
    <xf numFmtId="49" fontId="7" fillId="0" borderId="39" xfId="0" applyNumberFormat="1" applyFont="1" applyBorder="1" applyAlignment="1">
      <alignment vertical="top"/>
    </xf>
    <xf numFmtId="0" fontId="7" fillId="0" borderId="43" xfId="0" applyFont="1" applyBorder="1" applyAlignment="1">
      <alignment vertical="top"/>
    </xf>
    <xf numFmtId="0" fontId="7" fillId="0" borderId="39" xfId="0" applyFont="1" applyBorder="1" applyAlignment="1">
      <alignment vertical="top"/>
    </xf>
    <xf numFmtId="0" fontId="12" fillId="0" borderId="43" xfId="0" applyFont="1" applyBorder="1"/>
    <xf numFmtId="0" fontId="12" fillId="0" borderId="41" xfId="0" applyFont="1" applyBorder="1"/>
    <xf numFmtId="49" fontId="7" fillId="0" borderId="46" xfId="0" applyNumberFormat="1" applyFont="1" applyBorder="1" applyAlignment="1">
      <alignment vertical="top"/>
    </xf>
    <xf numFmtId="0" fontId="7" fillId="0" borderId="32" xfId="0" applyFont="1" applyBorder="1" applyAlignment="1">
      <alignment vertical="top"/>
    </xf>
    <xf numFmtId="49" fontId="7" fillId="6" borderId="17" xfId="0" applyNumberFormat="1" applyFont="1" applyFill="1" applyBorder="1" applyAlignment="1">
      <alignment vertical="top"/>
    </xf>
    <xf numFmtId="0" fontId="7" fillId="6" borderId="41" xfId="0" applyFont="1" applyFill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47" xfId="0" applyFont="1" applyBorder="1" applyAlignment="1">
      <alignment vertical="top"/>
    </xf>
    <xf numFmtId="49" fontId="7" fillId="0" borderId="45" xfId="0" applyNumberFormat="1" applyFont="1" applyBorder="1" applyAlignment="1">
      <alignment horizontal="left" vertical="top"/>
    </xf>
    <xf numFmtId="49" fontId="7" fillId="0" borderId="42" xfId="0" applyNumberFormat="1" applyFont="1" applyBorder="1" applyAlignment="1">
      <alignment horizontal="left" vertical="top"/>
    </xf>
    <xf numFmtId="0" fontId="7" fillId="0" borderId="29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6" fillId="0" borderId="43" xfId="0" applyFont="1" applyBorder="1" applyAlignment="1">
      <alignment vertical="top"/>
    </xf>
    <xf numFmtId="165" fontId="6" fillId="0" borderId="44" xfId="0" applyNumberFormat="1" applyFont="1" applyBorder="1" applyAlignment="1" applyProtection="1">
      <alignment horizontal="right"/>
      <protection locked="0"/>
    </xf>
    <xf numFmtId="165" fontId="3" fillId="10" borderId="22" xfId="0" applyNumberFormat="1" applyFont="1" applyFill="1" applyBorder="1" applyAlignment="1">
      <alignment horizontal="right"/>
    </xf>
    <xf numFmtId="0" fontId="15" fillId="0" borderId="19" xfId="0" applyFont="1" applyBorder="1"/>
    <xf numFmtId="0" fontId="15" fillId="0" borderId="20" xfId="0" applyFont="1" applyBorder="1"/>
    <xf numFmtId="1" fontId="6" fillId="0" borderId="29" xfId="0" applyNumberFormat="1" applyFont="1" applyBorder="1" applyAlignment="1">
      <alignment horizontal="center" vertical="top" wrapText="1"/>
    </xf>
    <xf numFmtId="1" fontId="2" fillId="2" borderId="29" xfId="0" applyNumberFormat="1" applyFont="1" applyFill="1" applyBorder="1" applyAlignment="1">
      <alignment horizontal="center" vertical="top" wrapText="1"/>
    </xf>
    <xf numFmtId="1" fontId="6" fillId="3" borderId="29" xfId="0" applyNumberFormat="1" applyFont="1" applyFill="1" applyBorder="1" applyAlignment="1">
      <alignment horizontal="center" vertical="top" wrapText="1"/>
    </xf>
    <xf numFmtId="1" fontId="2" fillId="4" borderId="30" xfId="0" applyNumberFormat="1" applyFont="1" applyFill="1" applyBorder="1" applyAlignment="1">
      <alignment horizontal="center" vertical="top" wrapText="1"/>
    </xf>
    <xf numFmtId="49" fontId="7" fillId="0" borderId="39" xfId="0" applyNumberFormat="1" applyFont="1" applyBorder="1" applyAlignment="1">
      <alignment horizontal="left" vertical="top"/>
    </xf>
    <xf numFmtId="165" fontId="3" fillId="5" borderId="36" xfId="0" applyNumberFormat="1" applyFont="1" applyFill="1" applyBorder="1" applyAlignment="1" applyProtection="1">
      <alignment horizontal="right"/>
      <protection locked="0"/>
    </xf>
    <xf numFmtId="165" fontId="3" fillId="11" borderId="23" xfId="0" applyNumberFormat="1" applyFont="1" applyFill="1" applyBorder="1" applyAlignment="1">
      <alignment horizontal="right"/>
    </xf>
    <xf numFmtId="165" fontId="3" fillId="11" borderId="30" xfId="0" applyNumberFormat="1" applyFont="1" applyFill="1" applyBorder="1" applyAlignment="1">
      <alignment horizontal="right"/>
    </xf>
    <xf numFmtId="165" fontId="3" fillId="11" borderId="13" xfId="0" applyNumberFormat="1" applyFont="1" applyFill="1" applyBorder="1" applyAlignment="1">
      <alignment horizontal="right"/>
    </xf>
    <xf numFmtId="165" fontId="14" fillId="11" borderId="23" xfId="0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165" fontId="6" fillId="0" borderId="29" xfId="0" applyNumberFormat="1" applyFont="1" applyBorder="1" applyAlignment="1" applyProtection="1">
      <alignment horizontal="right"/>
      <protection locked="0"/>
    </xf>
    <xf numFmtId="164" fontId="0" fillId="0" borderId="0" xfId="1" applyFont="1"/>
    <xf numFmtId="165" fontId="3" fillId="5" borderId="23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>
      <alignment horizontal="right"/>
    </xf>
    <xf numFmtId="165" fontId="3" fillId="2" borderId="34" xfId="0" applyNumberFormat="1" applyFont="1" applyFill="1" applyBorder="1" applyAlignment="1">
      <alignment horizontal="right"/>
    </xf>
    <xf numFmtId="165" fontId="3" fillId="11" borderId="27" xfId="0" applyNumberFormat="1" applyFont="1" applyFill="1" applyBorder="1" applyAlignment="1">
      <alignment horizontal="right"/>
    </xf>
    <xf numFmtId="165" fontId="3" fillId="12" borderId="22" xfId="0" applyNumberFormat="1" applyFont="1" applyFill="1" applyBorder="1" applyAlignment="1">
      <alignment horizontal="right"/>
    </xf>
    <xf numFmtId="49" fontId="3" fillId="12" borderId="24" xfId="0" applyNumberFormat="1" applyFont="1" applyFill="1" applyBorder="1" applyAlignment="1">
      <alignment vertical="top"/>
    </xf>
    <xf numFmtId="0" fontId="3" fillId="12" borderId="25" xfId="0" applyFont="1" applyFill="1" applyBorder="1" applyAlignment="1">
      <alignment vertical="top"/>
    </xf>
    <xf numFmtId="44" fontId="17" fillId="0" borderId="0" xfId="0" applyNumberFormat="1" applyFont="1"/>
    <xf numFmtId="0" fontId="3" fillId="0" borderId="25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/>
    </xf>
    <xf numFmtId="165" fontId="3" fillId="0" borderId="12" xfId="0" applyNumberFormat="1" applyFont="1" applyBorder="1" applyAlignment="1" applyProtection="1">
      <alignment horizontal="right"/>
      <protection locked="0"/>
    </xf>
    <xf numFmtId="165" fontId="3" fillId="0" borderId="13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vertical="top"/>
    </xf>
    <xf numFmtId="165" fontId="7" fillId="0" borderId="33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4" fontId="17" fillId="0" borderId="0" xfId="0" applyNumberFormat="1" applyFont="1" applyAlignment="1">
      <alignment horizontal="center"/>
    </xf>
  </cellXfs>
  <cellStyles count="2">
    <cellStyle name="Čárka" xfId="1" builtinId="3"/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</dxfs>
  <tableStyles count="0" defaultTableStyle="TableStyleMedium2" defaultPivotStyle="PivotStyleLight16"/>
  <colors>
    <mruColors>
      <color rgb="FFF290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109:H118" totalsRowShown="0" headerRowDxfId="17" dataDxfId="16">
  <autoFilter ref="B109:H118" xr:uid="{00000000-0009-0000-0100-000001000000}"/>
  <tableColumns count="7">
    <tableColumn id="1" xr3:uid="{00000000-0010-0000-0000-000001000000}" name="Sloupec1" dataDxfId="15"/>
    <tableColumn id="2" xr3:uid="{00000000-0010-0000-0000-000002000000}" name="Sloupec2" dataDxfId="14"/>
    <tableColumn id="7" xr3:uid="{00000000-0010-0000-0000-000007000000}" name="Sloupec4" dataDxfId="13"/>
    <tableColumn id="5" xr3:uid="{00000000-0010-0000-0000-000005000000}" name="Sloupec3" dataDxfId="12"/>
    <tableColumn id="6" xr3:uid="{00000000-0010-0000-0000-000006000000}" name="Sloupec32" dataDxfId="11"/>
    <tableColumn id="4" xr3:uid="{00000000-0010-0000-0000-000004000000}" name="Sloupec5" dataDxfId="10"/>
    <tableColumn id="9" xr3:uid="{00000000-0010-0000-0000-000009000000}" name="Sloupec52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E5B8A0-C6D9-4CB4-9EC3-6E093F697F2F}" name="Tabulka13" displayName="Tabulka13" ref="B111:H117" totalsRowShown="0" headerRowDxfId="8" dataDxfId="7">
  <autoFilter ref="B111:H117" xr:uid="{07E5B8A0-C6D9-4CB4-9EC3-6E093F697F2F}"/>
  <tableColumns count="7">
    <tableColumn id="1" xr3:uid="{DAB061B7-B411-41AE-8482-BD694A4A645F}" name="Sloupec1" dataDxfId="6"/>
    <tableColumn id="2" xr3:uid="{D0CA2065-E9CF-46D1-8462-AA460EBFBC56}" name="Sloupec2" dataDxfId="5"/>
    <tableColumn id="7" xr3:uid="{F2599826-B999-4BD2-82A0-BD4230D882BB}" name="Sloupec4" dataDxfId="4"/>
    <tableColumn id="5" xr3:uid="{14218368-A9C2-451A-84D9-ACD3D585E952}" name="Sloupec3" dataDxfId="3"/>
    <tableColumn id="6" xr3:uid="{752556C9-C6F5-4F22-962B-D80DE5E773D7}" name="Sloupec32" dataDxfId="2"/>
    <tableColumn id="4" xr3:uid="{AB80E4BE-EE81-4F76-914B-412DCEA60F59}" name="Sloupec5" dataDxfId="1"/>
    <tableColumn id="9" xr3:uid="{5B28AB89-E872-476F-A8B5-D2875778A9B5}" name="Sloupec5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1"/>
  <sheetViews>
    <sheetView topLeftCell="A101" workbookViewId="0">
      <selection activeCell="G115" sqref="G115"/>
    </sheetView>
  </sheetViews>
  <sheetFormatPr defaultRowHeight="14.4" x14ac:dyDescent="0.3"/>
  <cols>
    <col min="2" max="2" width="20.88671875" customWidth="1"/>
    <col min="3" max="3" width="8.109375" customWidth="1"/>
    <col min="4" max="4" width="8.33203125" customWidth="1"/>
    <col min="5" max="5" width="7.5546875" customWidth="1"/>
    <col min="6" max="6" width="7.6640625" customWidth="1"/>
    <col min="8" max="8" width="10.33203125" customWidth="1"/>
    <col min="9" max="9" width="8.109375" customWidth="1"/>
    <col min="10" max="10" width="7.44140625" customWidth="1"/>
    <col min="14" max="14" width="8.109375" customWidth="1"/>
  </cols>
  <sheetData>
    <row r="1" spans="1:14" ht="20.399999999999999" x14ac:dyDescent="0.35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3"/>
      <c r="J1" s="4"/>
      <c r="K1" s="5"/>
      <c r="L1" s="5"/>
      <c r="M1" s="5"/>
    </row>
    <row r="2" spans="1:14" ht="20.399999999999999" x14ac:dyDescent="0.35">
      <c r="A2" s="6" t="s">
        <v>2</v>
      </c>
      <c r="B2" s="7"/>
      <c r="C2" s="8"/>
      <c r="D2" s="8"/>
      <c r="E2" s="8"/>
      <c r="F2" s="8"/>
      <c r="G2" s="8"/>
      <c r="H2" s="8"/>
      <c r="I2" s="4"/>
      <c r="J2" s="4"/>
      <c r="K2" s="5"/>
      <c r="L2" s="5"/>
      <c r="M2" s="5"/>
    </row>
    <row r="3" spans="1:14" x14ac:dyDescent="0.3">
      <c r="A3" s="9"/>
      <c r="B3" s="10"/>
      <c r="C3" s="4"/>
      <c r="D3" s="4"/>
      <c r="E3" s="4"/>
      <c r="F3" s="4"/>
      <c r="G3" s="4"/>
      <c r="H3" s="4"/>
      <c r="I3" s="4"/>
      <c r="J3" s="4"/>
      <c r="K3" s="5"/>
      <c r="L3" s="5"/>
      <c r="M3" s="5"/>
    </row>
    <row r="4" spans="1:14" x14ac:dyDescent="0.3">
      <c r="A4" s="9"/>
      <c r="B4" s="10"/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5" spans="1:14" ht="48" x14ac:dyDescent="0.3">
      <c r="A5" s="201" t="s">
        <v>3</v>
      </c>
      <c r="B5" s="202"/>
      <c r="C5" s="11" t="s">
        <v>4</v>
      </c>
      <c r="D5" s="11" t="s">
        <v>5</v>
      </c>
      <c r="E5" s="11" t="s">
        <v>65</v>
      </c>
      <c r="F5" s="11" t="s">
        <v>63</v>
      </c>
      <c r="G5" s="11" t="s">
        <v>6</v>
      </c>
      <c r="H5" s="11" t="s">
        <v>7</v>
      </c>
      <c r="I5" s="11" t="s">
        <v>8</v>
      </c>
      <c r="J5" s="12" t="s">
        <v>9</v>
      </c>
      <c r="K5" s="13" t="s">
        <v>10</v>
      </c>
      <c r="L5" s="11" t="s">
        <v>11</v>
      </c>
      <c r="M5" s="11" t="s">
        <v>12</v>
      </c>
      <c r="N5" s="14" t="s">
        <v>13</v>
      </c>
    </row>
    <row r="6" spans="1:14" x14ac:dyDescent="0.3">
      <c r="A6" s="203"/>
      <c r="B6" s="204"/>
      <c r="C6" s="15" t="s">
        <v>14</v>
      </c>
      <c r="D6" s="15"/>
      <c r="E6" s="15"/>
      <c r="F6" s="15"/>
      <c r="G6" s="15"/>
      <c r="H6" s="15"/>
      <c r="I6" s="15"/>
      <c r="J6" s="16"/>
      <c r="K6" s="17"/>
      <c r="L6" s="15"/>
      <c r="M6" s="15" t="s">
        <v>15</v>
      </c>
      <c r="N6" s="18"/>
    </row>
    <row r="7" spans="1:14" ht="15" thickBot="1" x14ac:dyDescent="0.35">
      <c r="A7" s="205"/>
      <c r="B7" s="206"/>
      <c r="C7" s="19"/>
      <c r="D7" s="19"/>
      <c r="E7" s="19"/>
      <c r="F7" s="19"/>
      <c r="G7" s="19"/>
      <c r="H7" s="19"/>
      <c r="I7" s="19"/>
      <c r="J7" s="20"/>
      <c r="K7" s="21"/>
      <c r="L7" s="19"/>
      <c r="M7" s="19"/>
      <c r="N7" s="22"/>
    </row>
    <row r="8" spans="1:14" ht="15.6" thickTop="1" thickBot="1" x14ac:dyDescent="0.35">
      <c r="A8" s="23"/>
      <c r="B8" s="23"/>
      <c r="C8" s="24"/>
      <c r="D8" s="24"/>
      <c r="E8" s="24"/>
      <c r="F8" s="24"/>
      <c r="G8" s="24"/>
      <c r="H8" s="24"/>
      <c r="I8" s="24"/>
      <c r="J8" s="25"/>
      <c r="K8" s="26"/>
      <c r="L8" s="27"/>
      <c r="M8" s="27"/>
      <c r="N8" s="28"/>
    </row>
    <row r="9" spans="1:14" x14ac:dyDescent="0.3">
      <c r="A9" s="29" t="s">
        <v>73</v>
      </c>
      <c r="B9" s="147"/>
      <c r="C9" s="137">
        <v>28683.200000000001</v>
      </c>
      <c r="D9" s="137">
        <v>91.2</v>
      </c>
      <c r="E9" s="137">
        <v>274</v>
      </c>
      <c r="F9" s="137">
        <v>114</v>
      </c>
      <c r="G9" s="137">
        <v>588.4</v>
      </c>
      <c r="H9" s="137">
        <v>4.5</v>
      </c>
      <c r="I9" s="137">
        <v>32.4</v>
      </c>
      <c r="J9" s="138">
        <f>SUM(C9:I9)</f>
        <v>29787.700000000004</v>
      </c>
      <c r="K9" s="138">
        <v>3955</v>
      </c>
      <c r="L9" s="138"/>
      <c r="M9" s="138">
        <v>59.6</v>
      </c>
      <c r="N9" s="179">
        <f>SUM(J9:M9)</f>
        <v>33802.300000000003</v>
      </c>
    </row>
    <row r="10" spans="1:14" x14ac:dyDescent="0.3">
      <c r="A10" s="32" t="s">
        <v>16</v>
      </c>
      <c r="B10" s="33"/>
      <c r="C10" s="37"/>
      <c r="D10" s="37"/>
      <c r="E10" s="37"/>
      <c r="F10" s="37"/>
      <c r="G10" s="37"/>
      <c r="H10" s="37"/>
      <c r="I10" s="37"/>
      <c r="J10" s="38"/>
      <c r="K10" s="39">
        <v>3955</v>
      </c>
      <c r="L10" s="37"/>
      <c r="M10" s="37">
        <v>59.6</v>
      </c>
      <c r="N10" s="142">
        <f>SUM(J10:M10)</f>
        <v>4014.6</v>
      </c>
    </row>
    <row r="11" spans="1:14" ht="15" thickBot="1" x14ac:dyDescent="0.35">
      <c r="A11" s="143" t="s">
        <v>17</v>
      </c>
      <c r="B11" s="152"/>
      <c r="C11" s="83">
        <v>28683.200000000001</v>
      </c>
      <c r="D11" s="83">
        <v>91.2</v>
      </c>
      <c r="E11" s="83">
        <v>274</v>
      </c>
      <c r="F11" s="83">
        <v>114</v>
      </c>
      <c r="G11" s="83">
        <v>588.4</v>
      </c>
      <c r="H11" s="83">
        <v>4.5</v>
      </c>
      <c r="I11" s="83">
        <v>32.4</v>
      </c>
      <c r="J11" s="145">
        <f>SUM(C11:I11)</f>
        <v>29787.700000000004</v>
      </c>
      <c r="K11" s="81"/>
      <c r="L11" s="83"/>
      <c r="M11" s="83"/>
      <c r="N11" s="146">
        <f>SUM(J11:M11)</f>
        <v>29787.700000000004</v>
      </c>
    </row>
    <row r="12" spans="1:14" x14ac:dyDescent="0.3">
      <c r="A12" s="29" t="s">
        <v>18</v>
      </c>
      <c r="B12" s="147"/>
      <c r="C12" s="137"/>
      <c r="D12" s="137"/>
      <c r="E12" s="137"/>
      <c r="F12" s="137"/>
      <c r="G12" s="137"/>
      <c r="H12" s="137"/>
      <c r="I12" s="137"/>
      <c r="J12" s="100"/>
      <c r="K12" s="138">
        <f>SUM(K13:K16)</f>
        <v>1829.3</v>
      </c>
      <c r="L12" s="138">
        <f>SUM(L13:L16)</f>
        <v>1106.5</v>
      </c>
      <c r="M12" s="138"/>
      <c r="N12" s="179">
        <f>SUM(J12:M12)</f>
        <v>2935.8</v>
      </c>
    </row>
    <row r="13" spans="1:14" x14ac:dyDescent="0.3">
      <c r="A13" s="32" t="s">
        <v>74</v>
      </c>
      <c r="B13" s="33"/>
      <c r="C13" s="43"/>
      <c r="D13" s="43"/>
      <c r="E13" s="43"/>
      <c r="F13" s="43"/>
      <c r="G13" s="43"/>
      <c r="H13" s="43"/>
      <c r="I13" s="43"/>
      <c r="J13" s="38"/>
      <c r="K13" s="44">
        <v>136.80000000000001</v>
      </c>
      <c r="L13" s="43"/>
      <c r="M13" s="43"/>
      <c r="N13" s="148">
        <v>136.80000000000001</v>
      </c>
    </row>
    <row r="14" spans="1:14" x14ac:dyDescent="0.3">
      <c r="A14" s="153" t="s">
        <v>75</v>
      </c>
      <c r="B14" s="154"/>
      <c r="C14" s="43"/>
      <c r="D14" s="43"/>
      <c r="E14" s="43"/>
      <c r="F14" s="43"/>
      <c r="G14" s="43"/>
      <c r="H14" s="43"/>
      <c r="I14" s="43"/>
      <c r="J14" s="38"/>
      <c r="K14" s="44"/>
      <c r="L14" s="43">
        <v>147.19999999999999</v>
      </c>
      <c r="M14" s="43"/>
      <c r="N14" s="148">
        <v>147.19999999999999</v>
      </c>
    </row>
    <row r="15" spans="1:14" x14ac:dyDescent="0.3">
      <c r="A15" s="155" t="s">
        <v>76</v>
      </c>
      <c r="B15" s="156"/>
      <c r="C15" s="37"/>
      <c r="D15" s="37"/>
      <c r="E15" s="37"/>
      <c r="F15" s="37"/>
      <c r="G15" s="37"/>
      <c r="H15" s="37"/>
      <c r="I15" s="37"/>
      <c r="J15" s="38"/>
      <c r="K15" s="39">
        <v>1692.5</v>
      </c>
      <c r="L15" s="37">
        <v>921.5</v>
      </c>
      <c r="M15" s="37"/>
      <c r="N15" s="148">
        <f>SUM(K15:M15)</f>
        <v>2614</v>
      </c>
    </row>
    <row r="16" spans="1:14" ht="15" thickBot="1" x14ac:dyDescent="0.35">
      <c r="A16" s="150" t="s">
        <v>77</v>
      </c>
      <c r="B16" s="157"/>
      <c r="C16" s="83"/>
      <c r="D16" s="83"/>
      <c r="E16" s="83"/>
      <c r="F16" s="83"/>
      <c r="G16" s="83"/>
      <c r="H16" s="83"/>
      <c r="I16" s="83"/>
      <c r="J16" s="145"/>
      <c r="K16" s="81"/>
      <c r="L16" s="83">
        <v>37.799999999999997</v>
      </c>
      <c r="M16" s="83"/>
      <c r="N16" s="146">
        <v>37.799999999999997</v>
      </c>
    </row>
    <row r="17" spans="1:14" x14ac:dyDescent="0.3">
      <c r="A17" s="29" t="s">
        <v>19</v>
      </c>
      <c r="B17" s="149"/>
      <c r="C17" s="137"/>
      <c r="D17" s="137"/>
      <c r="E17" s="137"/>
      <c r="F17" s="137"/>
      <c r="G17" s="137"/>
      <c r="H17" s="137"/>
      <c r="I17" s="137"/>
      <c r="J17" s="100"/>
      <c r="K17" s="138">
        <v>0.5</v>
      </c>
      <c r="L17" s="138"/>
      <c r="M17" s="138"/>
      <c r="N17" s="179">
        <v>0.5</v>
      </c>
    </row>
    <row r="18" spans="1:14" ht="15" thickBot="1" x14ac:dyDescent="0.35">
      <c r="A18" s="143" t="s">
        <v>78</v>
      </c>
      <c r="B18" s="150"/>
      <c r="C18" s="83"/>
      <c r="D18" s="83"/>
      <c r="E18" s="83"/>
      <c r="F18" s="83"/>
      <c r="G18" s="83"/>
      <c r="H18" s="83"/>
      <c r="I18" s="83"/>
      <c r="J18" s="145"/>
      <c r="K18" s="81">
        <v>0.5</v>
      </c>
      <c r="L18" s="83"/>
      <c r="M18" s="83"/>
      <c r="N18" s="180">
        <v>0.5</v>
      </c>
    </row>
    <row r="19" spans="1:14" x14ac:dyDescent="0.3">
      <c r="A19" s="29" t="s">
        <v>20</v>
      </c>
      <c r="B19" s="30"/>
      <c r="C19" s="141"/>
      <c r="D19" s="137"/>
      <c r="E19" s="137"/>
      <c r="F19" s="137"/>
      <c r="G19" s="137"/>
      <c r="H19" s="137"/>
      <c r="I19" s="137"/>
      <c r="J19" s="100"/>
      <c r="K19" s="138">
        <f>SUM(K20:K23)</f>
        <v>1141.5</v>
      </c>
      <c r="L19" s="138">
        <v>109.2</v>
      </c>
      <c r="M19" s="138"/>
      <c r="N19" s="179">
        <f>SUM(K19:M19)</f>
        <v>1250.7</v>
      </c>
    </row>
    <row r="20" spans="1:14" x14ac:dyDescent="0.3">
      <c r="A20" s="32" t="s">
        <v>79</v>
      </c>
      <c r="B20" s="33"/>
      <c r="C20" s="37"/>
      <c r="D20" s="37"/>
      <c r="E20" s="37"/>
      <c r="F20" s="37"/>
      <c r="G20" s="37"/>
      <c r="H20" s="37"/>
      <c r="I20" s="37"/>
      <c r="J20" s="38"/>
      <c r="K20" s="39">
        <v>0</v>
      </c>
      <c r="L20" s="37"/>
      <c r="M20" s="37"/>
      <c r="N20" s="142">
        <v>0</v>
      </c>
    </row>
    <row r="21" spans="1:14" x14ac:dyDescent="0.3">
      <c r="A21" s="153" t="s">
        <v>80</v>
      </c>
      <c r="B21" s="154"/>
      <c r="C21" s="34"/>
      <c r="D21" s="34"/>
      <c r="E21" s="34"/>
      <c r="F21" s="34"/>
      <c r="G21" s="34"/>
      <c r="H21" s="34"/>
      <c r="I21" s="34"/>
      <c r="J21" s="35"/>
      <c r="K21" s="36">
        <v>44</v>
      </c>
      <c r="L21" s="34"/>
      <c r="M21" s="34"/>
      <c r="N21" s="140">
        <v>44</v>
      </c>
    </row>
    <row r="22" spans="1:14" x14ac:dyDescent="0.3">
      <c r="A22" s="158" t="s">
        <v>82</v>
      </c>
      <c r="B22" s="159"/>
      <c r="C22" s="34"/>
      <c r="D22" s="34"/>
      <c r="E22" s="34"/>
      <c r="F22" s="34"/>
      <c r="G22" s="34"/>
      <c r="H22" s="34"/>
      <c r="I22" s="34"/>
      <c r="J22" s="35"/>
      <c r="K22" s="36">
        <v>1000.6</v>
      </c>
      <c r="L22" s="34"/>
      <c r="M22" s="34"/>
      <c r="N22" s="142">
        <v>1000.6</v>
      </c>
    </row>
    <row r="23" spans="1:14" ht="15" thickBot="1" x14ac:dyDescent="0.35">
      <c r="A23" s="46" t="s">
        <v>81</v>
      </c>
      <c r="B23" s="47"/>
      <c r="C23" s="48"/>
      <c r="D23" s="48"/>
      <c r="E23" s="48"/>
      <c r="F23" s="48"/>
      <c r="G23" s="48"/>
      <c r="H23" s="48"/>
      <c r="I23" s="48"/>
      <c r="J23" s="49"/>
      <c r="K23" s="50">
        <v>96.9</v>
      </c>
      <c r="L23" s="48">
        <v>109.2</v>
      </c>
      <c r="M23" s="48"/>
      <c r="N23" s="139">
        <v>206.1</v>
      </c>
    </row>
    <row r="24" spans="1:14" ht="15" thickBot="1" x14ac:dyDescent="0.35">
      <c r="A24" s="102" t="s">
        <v>21</v>
      </c>
      <c r="B24" s="103"/>
      <c r="C24" s="104">
        <v>28683.200000000001</v>
      </c>
      <c r="D24" s="104">
        <v>91.2</v>
      </c>
      <c r="E24" s="104">
        <v>274</v>
      </c>
      <c r="F24" s="104">
        <v>114</v>
      </c>
      <c r="G24" s="104">
        <v>588.4</v>
      </c>
      <c r="H24" s="104">
        <v>4.5</v>
      </c>
      <c r="I24" s="104">
        <v>32.4</v>
      </c>
      <c r="J24" s="104">
        <f>SUM(C24:I24)</f>
        <v>29787.700000000004</v>
      </c>
      <c r="K24" s="104">
        <v>6926.3</v>
      </c>
      <c r="L24" s="104">
        <v>1215.7</v>
      </c>
      <c r="M24" s="104">
        <v>59.6</v>
      </c>
      <c r="N24" s="106">
        <f>SUM(J24:M24)</f>
        <v>37989.300000000003</v>
      </c>
    </row>
    <row r="25" spans="1:14" x14ac:dyDescent="0.3">
      <c r="A25" s="53"/>
      <c r="B25" s="54"/>
      <c r="C25" s="55"/>
      <c r="D25" s="55"/>
      <c r="E25" s="55"/>
      <c r="F25" s="55"/>
      <c r="G25" s="55"/>
      <c r="H25" s="55"/>
      <c r="I25" s="55"/>
      <c r="J25" s="55"/>
      <c r="K25" s="56"/>
      <c r="L25" s="56"/>
      <c r="M25" s="56"/>
      <c r="N25" s="56"/>
    </row>
    <row r="26" spans="1:14" x14ac:dyDescent="0.3">
      <c r="A26" s="53"/>
      <c r="B26" s="54"/>
      <c r="C26" s="55"/>
      <c r="D26" s="55"/>
      <c r="E26" s="55"/>
      <c r="F26" s="55"/>
      <c r="G26" s="55"/>
      <c r="H26" s="55"/>
      <c r="I26" s="55"/>
      <c r="J26" s="55"/>
      <c r="K26" s="56"/>
      <c r="L26" s="56"/>
      <c r="M26" s="56"/>
      <c r="N26" s="56"/>
    </row>
    <row r="27" spans="1:14" x14ac:dyDescent="0.3">
      <c r="A27" s="53"/>
      <c r="B27" s="54"/>
      <c r="C27" s="55"/>
      <c r="D27" s="55"/>
      <c r="E27" s="55"/>
      <c r="F27" s="55"/>
      <c r="G27" s="55"/>
      <c r="H27" s="55"/>
      <c r="I27" s="55"/>
      <c r="J27" s="55"/>
      <c r="K27" s="56"/>
      <c r="L27" s="56"/>
      <c r="M27" s="56"/>
      <c r="N27" s="56"/>
    </row>
    <row r="28" spans="1:14" ht="43.2" x14ac:dyDescent="0.3">
      <c r="A28" s="207" t="s">
        <v>22</v>
      </c>
      <c r="B28" s="208"/>
      <c r="C28" s="57" t="s">
        <v>4</v>
      </c>
      <c r="D28" s="57" t="s">
        <v>5</v>
      </c>
      <c r="E28" s="57" t="s">
        <v>65</v>
      </c>
      <c r="F28" s="57" t="s">
        <v>63</v>
      </c>
      <c r="G28" s="57" t="s">
        <v>72</v>
      </c>
      <c r="H28" s="57" t="s">
        <v>7</v>
      </c>
      <c r="I28" s="57" t="s">
        <v>8</v>
      </c>
      <c r="J28" s="58" t="s">
        <v>9</v>
      </c>
      <c r="K28" s="59" t="s">
        <v>10</v>
      </c>
      <c r="L28" s="57" t="s">
        <v>11</v>
      </c>
      <c r="M28" s="57" t="s">
        <v>12</v>
      </c>
      <c r="N28" s="60" t="s">
        <v>13</v>
      </c>
    </row>
    <row r="29" spans="1:14" x14ac:dyDescent="0.3">
      <c r="A29" s="209"/>
      <c r="B29" s="210"/>
      <c r="C29" s="61" t="s">
        <v>14</v>
      </c>
      <c r="D29" s="151"/>
      <c r="E29" s="61"/>
      <c r="F29" s="61"/>
      <c r="G29" s="61"/>
      <c r="H29" s="61"/>
      <c r="I29" s="61"/>
      <c r="J29" s="62"/>
      <c r="K29" s="63"/>
      <c r="L29" s="61"/>
      <c r="M29" s="61" t="s">
        <v>15</v>
      </c>
      <c r="N29" s="64"/>
    </row>
    <row r="30" spans="1:14" ht="15" thickBot="1" x14ac:dyDescent="0.35">
      <c r="A30" s="211"/>
      <c r="B30" s="212"/>
      <c r="C30" s="65"/>
      <c r="D30" s="65"/>
      <c r="E30" s="65"/>
      <c r="F30" s="65"/>
      <c r="G30" s="65"/>
      <c r="H30" s="65"/>
      <c r="I30" s="65"/>
      <c r="J30" s="25"/>
      <c r="K30" s="66"/>
      <c r="L30" s="65"/>
      <c r="M30" s="65"/>
      <c r="N30" s="67"/>
    </row>
    <row r="31" spans="1:14" x14ac:dyDescent="0.3">
      <c r="A31" s="29" t="s">
        <v>23</v>
      </c>
      <c r="B31" s="30"/>
      <c r="C31" s="138">
        <f>SUM(C32:C37)</f>
        <v>20974.2</v>
      </c>
      <c r="D31" s="138">
        <v>91.2</v>
      </c>
      <c r="E31" s="138"/>
      <c r="F31" s="138"/>
      <c r="G31" s="138">
        <v>348.4</v>
      </c>
      <c r="H31" s="138"/>
      <c r="I31" s="138"/>
      <c r="J31" s="138">
        <f>SUM(C31:I31)</f>
        <v>21413.800000000003</v>
      </c>
      <c r="K31" s="138">
        <v>358.1</v>
      </c>
      <c r="L31" s="138">
        <f>SUM(L32:L37)</f>
        <v>346.90000000000003</v>
      </c>
      <c r="M31" s="138"/>
      <c r="N31" s="179">
        <f>SUM(J31:M31)</f>
        <v>22118.800000000003</v>
      </c>
    </row>
    <row r="32" spans="1:14" x14ac:dyDescent="0.3">
      <c r="A32" s="158" t="s">
        <v>83</v>
      </c>
      <c r="B32" s="163"/>
      <c r="C32" s="37">
        <v>20467.400000000001</v>
      </c>
      <c r="D32" s="37">
        <v>91.2</v>
      </c>
      <c r="E32" s="37"/>
      <c r="F32" s="37"/>
      <c r="G32" s="37">
        <v>348.4</v>
      </c>
      <c r="H32" s="37"/>
      <c r="I32" s="37"/>
      <c r="J32" s="74">
        <f>SUM(C32:I32)</f>
        <v>20907.000000000004</v>
      </c>
      <c r="K32" s="39">
        <v>357.2</v>
      </c>
      <c r="L32" s="37">
        <v>345.8</v>
      </c>
      <c r="M32" s="37"/>
      <c r="N32" s="73">
        <f>SUM(J32:M32)</f>
        <v>21610.000000000004</v>
      </c>
    </row>
    <row r="33" spans="1:14" x14ac:dyDescent="0.3">
      <c r="A33" s="153" t="s">
        <v>24</v>
      </c>
      <c r="B33" s="154"/>
      <c r="C33" s="43"/>
      <c r="D33" s="43"/>
      <c r="E33" s="43"/>
      <c r="F33" s="43"/>
      <c r="G33" s="43"/>
      <c r="H33" s="43"/>
      <c r="I33" s="43"/>
      <c r="J33" s="72" t="s">
        <v>25</v>
      </c>
      <c r="K33" s="44"/>
      <c r="L33" s="43"/>
      <c r="M33" s="43"/>
      <c r="N33" s="73" t="s">
        <v>25</v>
      </c>
    </row>
    <row r="34" spans="1:14" x14ac:dyDescent="0.3">
      <c r="A34" s="153" t="s">
        <v>84</v>
      </c>
      <c r="B34" s="154"/>
      <c r="C34" s="37">
        <v>220</v>
      </c>
      <c r="D34" s="37"/>
      <c r="E34" s="37"/>
      <c r="F34" s="37"/>
      <c r="G34" s="37"/>
      <c r="H34" s="37"/>
      <c r="I34" s="37"/>
      <c r="J34" s="74">
        <v>220</v>
      </c>
      <c r="K34" s="39"/>
      <c r="L34" s="37"/>
      <c r="M34" s="37"/>
      <c r="N34" s="73">
        <v>220</v>
      </c>
    </row>
    <row r="35" spans="1:14" x14ac:dyDescent="0.3">
      <c r="A35" s="153" t="s">
        <v>85</v>
      </c>
      <c r="B35" s="154"/>
      <c r="C35" s="37"/>
      <c r="D35" s="37"/>
      <c r="E35" s="37"/>
      <c r="F35" s="37"/>
      <c r="G35" s="37"/>
      <c r="H35" s="37"/>
      <c r="I35" s="37"/>
      <c r="J35" s="74"/>
      <c r="K35" s="39"/>
      <c r="L35" s="37"/>
      <c r="M35" s="37"/>
      <c r="N35" s="73"/>
    </row>
    <row r="36" spans="1:14" x14ac:dyDescent="0.3">
      <c r="A36" s="153" t="s">
        <v>86</v>
      </c>
      <c r="B36" s="154"/>
      <c r="C36" s="75">
        <v>286.8</v>
      </c>
      <c r="D36" s="75"/>
      <c r="E36" s="75"/>
      <c r="F36" s="75"/>
      <c r="G36" s="75"/>
      <c r="H36" s="75"/>
      <c r="I36" s="75"/>
      <c r="J36" s="76">
        <v>286.8</v>
      </c>
      <c r="K36" s="77">
        <v>0.9</v>
      </c>
      <c r="L36" s="75">
        <v>1.1000000000000001</v>
      </c>
      <c r="M36" s="75"/>
      <c r="N36" s="78">
        <f>SUM(J36:M36)</f>
        <v>288.8</v>
      </c>
    </row>
    <row r="37" spans="1:14" ht="15" thickBot="1" x14ac:dyDescent="0.35">
      <c r="A37" s="160" t="s">
        <v>87</v>
      </c>
      <c r="B37" s="161"/>
      <c r="C37" s="79"/>
      <c r="D37" s="79"/>
      <c r="E37" s="79"/>
      <c r="F37" s="79"/>
      <c r="G37" s="79"/>
      <c r="H37" s="79"/>
      <c r="I37" s="79"/>
      <c r="J37" s="80"/>
      <c r="K37" s="81"/>
      <c r="L37" s="79"/>
      <c r="M37" s="79"/>
      <c r="N37" s="82"/>
    </row>
    <row r="38" spans="1:14" x14ac:dyDescent="0.3">
      <c r="A38" s="29" t="s">
        <v>26</v>
      </c>
      <c r="B38" s="30"/>
      <c r="C38" s="138">
        <f>SUM(C39:C40)</f>
        <v>6917.9</v>
      </c>
      <c r="D38" s="138"/>
      <c r="E38" s="138"/>
      <c r="F38" s="138"/>
      <c r="G38" s="138">
        <v>117.7</v>
      </c>
      <c r="H38" s="138"/>
      <c r="I38" s="138"/>
      <c r="J38" s="100">
        <f t="shared" ref="J38:J43" si="0">SUM(C38:I38)</f>
        <v>7035.5999999999995</v>
      </c>
      <c r="K38" s="138">
        <f>SUM(K39:K40)</f>
        <v>120.69999999999999</v>
      </c>
      <c r="L38" s="138">
        <f>SUM(L39:L40)</f>
        <v>63.9</v>
      </c>
      <c r="M38" s="138"/>
      <c r="N38" s="179">
        <f t="shared" ref="N38" si="1">SUM(G38:M38)</f>
        <v>7337.8999999999987</v>
      </c>
    </row>
    <row r="39" spans="1:14" x14ac:dyDescent="0.3">
      <c r="A39" s="158" t="s">
        <v>88</v>
      </c>
      <c r="B39" s="163"/>
      <c r="C39" s="37">
        <v>5075.8999999999996</v>
      </c>
      <c r="D39" s="37"/>
      <c r="E39" s="37"/>
      <c r="F39" s="37"/>
      <c r="G39" s="37">
        <v>86.4</v>
      </c>
      <c r="H39" s="37"/>
      <c r="I39" s="37"/>
      <c r="J39" s="74">
        <f t="shared" si="0"/>
        <v>5162.2999999999993</v>
      </c>
      <c r="K39" s="39">
        <v>88.6</v>
      </c>
      <c r="L39" s="37">
        <v>46.9</v>
      </c>
      <c r="M39" s="37"/>
      <c r="N39" s="73">
        <f t="shared" ref="N39:N44" si="2">SUM(J39:M39)</f>
        <v>5297.7999999999993</v>
      </c>
    </row>
    <row r="40" spans="1:14" ht="15" thickBot="1" x14ac:dyDescent="0.35">
      <c r="A40" s="143" t="s">
        <v>90</v>
      </c>
      <c r="B40" s="152"/>
      <c r="C40" s="83">
        <v>1842</v>
      </c>
      <c r="D40" s="83"/>
      <c r="E40" s="83"/>
      <c r="F40" s="83"/>
      <c r="G40" s="83">
        <v>31.3</v>
      </c>
      <c r="H40" s="83"/>
      <c r="I40" s="83"/>
      <c r="J40" s="80">
        <f t="shared" si="0"/>
        <v>1873.3</v>
      </c>
      <c r="K40" s="81">
        <v>32.1</v>
      </c>
      <c r="L40" s="83">
        <v>17</v>
      </c>
      <c r="M40" s="83"/>
      <c r="N40" s="82">
        <f t="shared" si="2"/>
        <v>1922.3999999999999</v>
      </c>
    </row>
    <row r="41" spans="1:14" ht="15" thickBot="1" x14ac:dyDescent="0.35">
      <c r="A41" s="68" t="s">
        <v>89</v>
      </c>
      <c r="B41" s="69"/>
      <c r="C41" s="40">
        <v>409.3</v>
      </c>
      <c r="D41" s="40"/>
      <c r="E41" s="40"/>
      <c r="F41" s="40"/>
      <c r="G41" s="40">
        <v>10</v>
      </c>
      <c r="H41" s="40"/>
      <c r="I41" s="40"/>
      <c r="J41" s="40">
        <f t="shared" si="0"/>
        <v>419.3</v>
      </c>
      <c r="K41" s="40">
        <v>7.3</v>
      </c>
      <c r="L41" s="40">
        <v>6.5</v>
      </c>
      <c r="M41" s="40"/>
      <c r="N41" s="181">
        <f t="shared" si="2"/>
        <v>433.1</v>
      </c>
    </row>
    <row r="42" spans="1:14" ht="15" thickBot="1" x14ac:dyDescent="0.35">
      <c r="A42" s="68" t="s">
        <v>27</v>
      </c>
      <c r="B42" s="69"/>
      <c r="C42" s="31">
        <v>381.8</v>
      </c>
      <c r="D42" s="31"/>
      <c r="E42" s="31">
        <v>274</v>
      </c>
      <c r="F42" s="31">
        <v>114</v>
      </c>
      <c r="G42" s="31">
        <v>112.3</v>
      </c>
      <c r="H42" s="31">
        <v>4.5</v>
      </c>
      <c r="I42" s="31">
        <v>32.4</v>
      </c>
      <c r="J42" s="40">
        <f t="shared" si="0"/>
        <v>918.99999999999989</v>
      </c>
      <c r="K42" s="31">
        <v>6424.5</v>
      </c>
      <c r="L42" s="31">
        <v>748.1</v>
      </c>
      <c r="M42" s="31">
        <v>59.6</v>
      </c>
      <c r="N42" s="181">
        <f t="shared" si="2"/>
        <v>8151.2000000000007</v>
      </c>
    </row>
    <row r="43" spans="1:14" x14ac:dyDescent="0.3">
      <c r="A43" s="29" t="s">
        <v>28</v>
      </c>
      <c r="B43" s="30"/>
      <c r="C43" s="138">
        <f>SUM(C44:C57)</f>
        <v>86</v>
      </c>
      <c r="D43" s="138"/>
      <c r="E43" s="138">
        <v>2.2999999999999998</v>
      </c>
      <c r="F43" s="138"/>
      <c r="G43" s="138">
        <v>60.5</v>
      </c>
      <c r="H43" s="138"/>
      <c r="I43" s="138"/>
      <c r="J43" s="100">
        <f t="shared" si="0"/>
        <v>148.80000000000001</v>
      </c>
      <c r="K43" s="138">
        <f>SUM(K44:K57)</f>
        <v>2514.3000000000002</v>
      </c>
      <c r="L43" s="138">
        <f>SUM(L44:L57)</f>
        <v>550.6</v>
      </c>
      <c r="M43" s="138">
        <v>18.7</v>
      </c>
      <c r="N43" s="179">
        <f t="shared" si="2"/>
        <v>3232.4</v>
      </c>
    </row>
    <row r="44" spans="1:14" x14ac:dyDescent="0.3">
      <c r="A44" s="164" t="s">
        <v>91</v>
      </c>
      <c r="B44" s="162"/>
      <c r="C44" s="37">
        <v>11</v>
      </c>
      <c r="D44" s="37"/>
      <c r="E44" s="37"/>
      <c r="F44" s="37"/>
      <c r="G44" s="37"/>
      <c r="H44" s="37"/>
      <c r="I44" s="37"/>
      <c r="J44" s="74">
        <v>11</v>
      </c>
      <c r="K44" s="39">
        <v>11.9</v>
      </c>
      <c r="L44" s="37"/>
      <c r="M44" s="37"/>
      <c r="N44" s="73">
        <f t="shared" si="2"/>
        <v>22.9</v>
      </c>
    </row>
    <row r="45" spans="1:14" x14ac:dyDescent="0.3">
      <c r="A45" s="164" t="s">
        <v>92</v>
      </c>
      <c r="B45" s="162"/>
      <c r="C45" s="37">
        <v>58.2</v>
      </c>
      <c r="D45" s="37"/>
      <c r="E45" s="37"/>
      <c r="F45" s="37"/>
      <c r="G45" s="37"/>
      <c r="H45" s="37"/>
      <c r="I45" s="37"/>
      <c r="J45" s="74">
        <v>58.2</v>
      </c>
      <c r="K45" s="39"/>
      <c r="L45" s="37"/>
      <c r="M45" s="37"/>
      <c r="N45" s="73">
        <v>58.2</v>
      </c>
    </row>
    <row r="46" spans="1:14" x14ac:dyDescent="0.3">
      <c r="A46" s="164" t="s">
        <v>93</v>
      </c>
      <c r="B46" s="162"/>
      <c r="C46" s="37">
        <v>16.8</v>
      </c>
      <c r="D46" s="37"/>
      <c r="E46" s="37">
        <v>2.2999999999999998</v>
      </c>
      <c r="F46" s="37"/>
      <c r="G46" s="37"/>
      <c r="H46" s="37"/>
      <c r="I46" s="37"/>
      <c r="J46" s="74">
        <v>19.100000000000001</v>
      </c>
      <c r="K46" s="39"/>
      <c r="L46" s="37"/>
      <c r="M46" s="37"/>
      <c r="N46" s="73">
        <v>19.100000000000001</v>
      </c>
    </row>
    <row r="47" spans="1:14" x14ac:dyDescent="0.3">
      <c r="A47" s="164" t="s">
        <v>94</v>
      </c>
      <c r="B47" s="162"/>
      <c r="C47" s="37"/>
      <c r="D47" s="37"/>
      <c r="E47" s="37"/>
      <c r="F47" s="37"/>
      <c r="G47" s="37">
        <v>3.9</v>
      </c>
      <c r="H47" s="37"/>
      <c r="I47" s="37"/>
      <c r="J47" s="74">
        <v>3.9</v>
      </c>
      <c r="K47" s="39">
        <v>105.1</v>
      </c>
      <c r="L47" s="37">
        <v>1.3</v>
      </c>
      <c r="M47" s="37">
        <v>11.9</v>
      </c>
      <c r="N47" s="73">
        <f>SUM(J47:M47)</f>
        <v>122.2</v>
      </c>
    </row>
    <row r="48" spans="1:14" x14ac:dyDescent="0.3">
      <c r="A48" s="164" t="s">
        <v>95</v>
      </c>
      <c r="B48" s="162"/>
      <c r="C48" s="37"/>
      <c r="D48" s="37"/>
      <c r="E48" s="37"/>
      <c r="F48" s="37"/>
      <c r="G48" s="37"/>
      <c r="H48" s="37"/>
      <c r="I48" s="37"/>
      <c r="J48" s="74"/>
      <c r="K48" s="39"/>
      <c r="L48" s="37"/>
      <c r="M48" s="37"/>
      <c r="N48" s="73" t="s">
        <v>25</v>
      </c>
    </row>
    <row r="49" spans="1:14" x14ac:dyDescent="0.3">
      <c r="A49" s="164" t="s">
        <v>96</v>
      </c>
      <c r="B49" s="162"/>
      <c r="C49" s="37"/>
      <c r="D49" s="37"/>
      <c r="E49" s="37"/>
      <c r="F49" s="37"/>
      <c r="G49" s="37"/>
      <c r="H49" s="37"/>
      <c r="I49" s="37"/>
      <c r="J49" s="74"/>
      <c r="K49" s="39">
        <v>243.8</v>
      </c>
      <c r="L49" s="37">
        <v>8.6999999999999993</v>
      </c>
      <c r="M49" s="37"/>
      <c r="N49" s="73">
        <f>SUM(J49:M49)</f>
        <v>252.5</v>
      </c>
    </row>
    <row r="50" spans="1:14" x14ac:dyDescent="0.3">
      <c r="A50" s="164" t="s">
        <v>97</v>
      </c>
      <c r="B50" s="162"/>
      <c r="C50" s="37"/>
      <c r="D50" s="37"/>
      <c r="E50" s="37"/>
      <c r="F50" s="37"/>
      <c r="G50" s="37"/>
      <c r="H50" s="37"/>
      <c r="I50" s="37"/>
      <c r="J50" s="74"/>
      <c r="K50" s="39"/>
      <c r="L50" s="37"/>
      <c r="M50" s="37"/>
      <c r="N50" s="73"/>
    </row>
    <row r="51" spans="1:14" x14ac:dyDescent="0.3">
      <c r="A51" s="164" t="s">
        <v>98</v>
      </c>
      <c r="B51" s="162"/>
      <c r="C51" s="37"/>
      <c r="D51" s="37"/>
      <c r="E51" s="37"/>
      <c r="F51" s="37"/>
      <c r="G51" s="37"/>
      <c r="H51" s="37"/>
      <c r="I51" s="37"/>
      <c r="J51" s="74"/>
      <c r="K51" s="39">
        <v>276.10000000000002</v>
      </c>
      <c r="L51" s="37"/>
      <c r="M51" s="37"/>
      <c r="N51" s="73">
        <v>276.10000000000002</v>
      </c>
    </row>
    <row r="52" spans="1:14" x14ac:dyDescent="0.3">
      <c r="A52" s="164" t="s">
        <v>101</v>
      </c>
      <c r="B52" s="162"/>
      <c r="C52" s="37"/>
      <c r="D52" s="37"/>
      <c r="E52" s="37"/>
      <c r="F52" s="37"/>
      <c r="G52" s="37"/>
      <c r="H52" s="37"/>
      <c r="I52" s="37"/>
      <c r="J52" s="74"/>
      <c r="K52" s="39">
        <v>50.6</v>
      </c>
      <c r="L52" s="37">
        <v>0.5</v>
      </c>
      <c r="M52" s="37"/>
      <c r="N52" s="73">
        <f>SUM(J52:M52)</f>
        <v>51.1</v>
      </c>
    </row>
    <row r="53" spans="1:14" x14ac:dyDescent="0.3">
      <c r="A53" s="164" t="s">
        <v>102</v>
      </c>
      <c r="B53" s="162"/>
      <c r="C53" s="37"/>
      <c r="D53" s="37"/>
      <c r="E53" s="37"/>
      <c r="F53" s="37"/>
      <c r="G53" s="37"/>
      <c r="H53" s="37"/>
      <c r="I53" s="37"/>
      <c r="J53" s="74"/>
      <c r="K53" s="39">
        <v>1692.5</v>
      </c>
      <c r="L53" s="37">
        <v>482.7</v>
      </c>
      <c r="M53" s="37"/>
      <c r="N53" s="73">
        <f>SUM(J53:M53)</f>
        <v>2175.1999999999998</v>
      </c>
    </row>
    <row r="54" spans="1:14" x14ac:dyDescent="0.3">
      <c r="A54" s="164" t="s">
        <v>103</v>
      </c>
      <c r="B54" s="162"/>
      <c r="C54" s="37"/>
      <c r="D54" s="37"/>
      <c r="E54" s="37"/>
      <c r="F54" s="37"/>
      <c r="G54" s="37"/>
      <c r="H54" s="37"/>
      <c r="I54" s="37"/>
      <c r="J54" s="74"/>
      <c r="K54" s="39"/>
      <c r="L54" s="37">
        <v>53.7</v>
      </c>
      <c r="M54" s="37"/>
      <c r="N54" s="73">
        <v>53.7</v>
      </c>
    </row>
    <row r="55" spans="1:14" x14ac:dyDescent="0.3">
      <c r="A55" s="164" t="s">
        <v>99</v>
      </c>
      <c r="B55" s="162"/>
      <c r="C55" s="75"/>
      <c r="D55" s="75"/>
      <c r="E55" s="75"/>
      <c r="F55" s="75"/>
      <c r="G55" s="75"/>
      <c r="H55" s="75"/>
      <c r="I55" s="75"/>
      <c r="J55" s="76"/>
      <c r="K55" s="77">
        <v>2.9</v>
      </c>
      <c r="L55" s="75"/>
      <c r="M55" s="75"/>
      <c r="N55" s="78">
        <v>2.9</v>
      </c>
    </row>
    <row r="56" spans="1:14" x14ac:dyDescent="0.3">
      <c r="A56" s="164" t="s">
        <v>100</v>
      </c>
      <c r="B56" s="162"/>
      <c r="C56" s="75"/>
      <c r="D56" s="75"/>
      <c r="E56" s="75"/>
      <c r="F56" s="75"/>
      <c r="G56" s="75"/>
      <c r="H56" s="75"/>
      <c r="I56" s="75"/>
      <c r="J56" s="76"/>
      <c r="K56" s="77"/>
      <c r="L56" s="75"/>
      <c r="M56" s="75"/>
      <c r="N56" s="78"/>
    </row>
    <row r="57" spans="1:14" ht="15" thickBot="1" x14ac:dyDescent="0.35">
      <c r="A57" s="165" t="s">
        <v>104</v>
      </c>
      <c r="B57" s="166"/>
      <c r="C57" s="83"/>
      <c r="D57" s="83"/>
      <c r="E57" s="83"/>
      <c r="F57" s="83"/>
      <c r="G57" s="83">
        <v>56.6</v>
      </c>
      <c r="H57" s="83"/>
      <c r="I57" s="83"/>
      <c r="J57" s="80">
        <v>56.6</v>
      </c>
      <c r="K57" s="81">
        <v>131.4</v>
      </c>
      <c r="L57" s="83">
        <v>3.7</v>
      </c>
      <c r="M57" s="83">
        <v>6.8</v>
      </c>
      <c r="N57" s="82">
        <f t="shared" ref="N57:N66" si="3">SUM(J57:M57)</f>
        <v>198.5</v>
      </c>
    </row>
    <row r="58" spans="1:14" x14ac:dyDescent="0.3">
      <c r="A58" s="29" t="s">
        <v>29</v>
      </c>
      <c r="B58" s="30"/>
      <c r="C58" s="138"/>
      <c r="D58" s="138"/>
      <c r="E58" s="138"/>
      <c r="F58" s="138"/>
      <c r="G58" s="138"/>
      <c r="H58" s="138"/>
      <c r="I58" s="138"/>
      <c r="J58" s="100"/>
      <c r="K58" s="138">
        <f>SUM(K59:K61)</f>
        <v>919.6</v>
      </c>
      <c r="L58" s="138">
        <f>SUM(L59:L61)</f>
        <v>92.1</v>
      </c>
      <c r="M58" s="138"/>
      <c r="N58" s="179">
        <f t="shared" si="3"/>
        <v>1011.7</v>
      </c>
    </row>
    <row r="59" spans="1:14" x14ac:dyDescent="0.3">
      <c r="A59" s="153" t="s">
        <v>30</v>
      </c>
      <c r="B59" s="167"/>
      <c r="C59" s="37"/>
      <c r="D59" s="37"/>
      <c r="E59" s="37"/>
      <c r="F59" s="37"/>
      <c r="G59" s="37"/>
      <c r="H59" s="37"/>
      <c r="I59" s="37"/>
      <c r="J59" s="74"/>
      <c r="K59" s="39">
        <v>427</v>
      </c>
      <c r="L59" s="37">
        <v>52.2</v>
      </c>
      <c r="M59" s="37"/>
      <c r="N59" s="73">
        <f t="shared" si="3"/>
        <v>479.2</v>
      </c>
    </row>
    <row r="60" spans="1:14" x14ac:dyDescent="0.3">
      <c r="A60" s="153" t="s">
        <v>31</v>
      </c>
      <c r="B60" s="154"/>
      <c r="C60" s="37"/>
      <c r="D60" s="37"/>
      <c r="E60" s="37"/>
      <c r="F60" s="37"/>
      <c r="G60" s="37"/>
      <c r="H60" s="37"/>
      <c r="I60" s="37"/>
      <c r="J60" s="74"/>
      <c r="K60" s="39">
        <v>390.7</v>
      </c>
      <c r="L60" s="37">
        <v>4</v>
      </c>
      <c r="M60" s="37"/>
      <c r="N60" s="73">
        <f t="shared" si="3"/>
        <v>394.7</v>
      </c>
    </row>
    <row r="61" spans="1:14" ht="15" thickBot="1" x14ac:dyDescent="0.35">
      <c r="A61" s="143" t="s">
        <v>32</v>
      </c>
      <c r="B61" s="152"/>
      <c r="C61" s="83"/>
      <c r="D61" s="83"/>
      <c r="E61" s="83"/>
      <c r="F61" s="83"/>
      <c r="G61" s="83"/>
      <c r="H61" s="83"/>
      <c r="I61" s="83"/>
      <c r="J61" s="80"/>
      <c r="K61" s="81">
        <v>101.9</v>
      </c>
      <c r="L61" s="83">
        <v>35.9</v>
      </c>
      <c r="M61" s="83"/>
      <c r="N61" s="82">
        <f t="shared" si="3"/>
        <v>137.80000000000001</v>
      </c>
    </row>
    <row r="62" spans="1:14" x14ac:dyDescent="0.3">
      <c r="A62" s="29" t="s">
        <v>33</v>
      </c>
      <c r="B62" s="147"/>
      <c r="C62" s="137">
        <f>SUM(C63:C66)</f>
        <v>152.6</v>
      </c>
      <c r="D62" s="137"/>
      <c r="E62" s="137"/>
      <c r="F62" s="137"/>
      <c r="G62" s="137">
        <v>41.9</v>
      </c>
      <c r="H62" s="137"/>
      <c r="I62" s="137"/>
      <c r="J62" s="100">
        <f>SUM((C62:I62))</f>
        <v>194.5</v>
      </c>
      <c r="K62" s="138">
        <f>SUM(K63:K66)</f>
        <v>1935.7</v>
      </c>
      <c r="L62" s="138">
        <v>24.1</v>
      </c>
      <c r="M62" s="138">
        <v>23.5</v>
      </c>
      <c r="N62" s="179">
        <f t="shared" si="3"/>
        <v>2177.7999999999997</v>
      </c>
    </row>
    <row r="63" spans="1:14" x14ac:dyDescent="0.3">
      <c r="A63" s="158" t="s">
        <v>34</v>
      </c>
      <c r="B63" s="163"/>
      <c r="C63" s="37"/>
      <c r="D63" s="37"/>
      <c r="E63" s="37"/>
      <c r="F63" s="37"/>
      <c r="G63" s="37"/>
      <c r="H63" s="37"/>
      <c r="I63" s="37"/>
      <c r="J63" s="74"/>
      <c r="K63" s="39">
        <v>440.8</v>
      </c>
      <c r="L63" s="37">
        <v>11.5</v>
      </c>
      <c r="M63" s="37">
        <v>3.5</v>
      </c>
      <c r="N63" s="73">
        <f t="shared" si="3"/>
        <v>455.8</v>
      </c>
    </row>
    <row r="64" spans="1:14" x14ac:dyDescent="0.3">
      <c r="A64" s="153" t="s">
        <v>35</v>
      </c>
      <c r="B64" s="154"/>
      <c r="C64" s="37"/>
      <c r="D64" s="37"/>
      <c r="E64" s="37"/>
      <c r="F64" s="37"/>
      <c r="G64" s="37"/>
      <c r="H64" s="37"/>
      <c r="I64" s="37"/>
      <c r="J64" s="74"/>
      <c r="K64" s="39">
        <v>35.299999999999997</v>
      </c>
      <c r="L64" s="37"/>
      <c r="M64" s="37">
        <v>7.2</v>
      </c>
      <c r="N64" s="73">
        <f t="shared" si="3"/>
        <v>42.5</v>
      </c>
    </row>
    <row r="65" spans="1:14" ht="15" thickBot="1" x14ac:dyDescent="0.35">
      <c r="A65" s="143" t="s">
        <v>36</v>
      </c>
      <c r="B65" s="152"/>
      <c r="C65" s="83"/>
      <c r="D65" s="83"/>
      <c r="E65" s="83"/>
      <c r="F65" s="83"/>
      <c r="G65" s="83"/>
      <c r="H65" s="83"/>
      <c r="I65" s="83"/>
      <c r="J65" s="80"/>
      <c r="K65" s="81">
        <v>9.3000000000000007</v>
      </c>
      <c r="L65" s="83"/>
      <c r="M65" s="83">
        <v>8.6</v>
      </c>
      <c r="N65" s="82">
        <f t="shared" si="3"/>
        <v>17.899999999999999</v>
      </c>
    </row>
    <row r="66" spans="1:14" x14ac:dyDescent="0.3">
      <c r="A66" s="29" t="s">
        <v>37</v>
      </c>
      <c r="B66" s="30"/>
      <c r="C66" s="138">
        <f>SUM(C67:C79)</f>
        <v>152.6</v>
      </c>
      <c r="D66" s="138"/>
      <c r="E66" s="138"/>
      <c r="F66" s="138"/>
      <c r="G66" s="138">
        <v>41.9</v>
      </c>
      <c r="H66" s="138"/>
      <c r="I66" s="138"/>
      <c r="J66" s="100">
        <f>SUM(C66:I66)</f>
        <v>194.5</v>
      </c>
      <c r="K66" s="138">
        <f>SUM(K67:K79)</f>
        <v>1450.3</v>
      </c>
      <c r="L66" s="138">
        <f>SUM(L67:L79)</f>
        <v>12.6</v>
      </c>
      <c r="M66" s="138">
        <v>4.2</v>
      </c>
      <c r="N66" s="179">
        <f t="shared" si="3"/>
        <v>1661.6</v>
      </c>
    </row>
    <row r="67" spans="1:14" x14ac:dyDescent="0.3">
      <c r="A67" s="177" t="s">
        <v>119</v>
      </c>
      <c r="B67" s="168"/>
      <c r="C67" s="86"/>
      <c r="D67" s="86"/>
      <c r="E67" s="86"/>
      <c r="F67" s="86"/>
      <c r="G67" s="86"/>
      <c r="H67" s="86"/>
      <c r="I67" s="86"/>
      <c r="J67" s="87"/>
      <c r="K67" s="39">
        <v>2.1</v>
      </c>
      <c r="L67" s="37"/>
      <c r="M67" s="86"/>
      <c r="N67" s="73">
        <v>2.1</v>
      </c>
    </row>
    <row r="68" spans="1:14" x14ac:dyDescent="0.3">
      <c r="A68" s="84" t="s">
        <v>120</v>
      </c>
      <c r="B68" s="85"/>
      <c r="C68" s="86"/>
      <c r="D68" s="86"/>
      <c r="E68" s="86"/>
      <c r="F68" s="86"/>
      <c r="G68" s="86"/>
      <c r="H68" s="86"/>
      <c r="I68" s="86"/>
      <c r="J68" s="87"/>
      <c r="K68" s="39">
        <v>62.7</v>
      </c>
      <c r="L68" s="37">
        <v>3.1</v>
      </c>
      <c r="M68" s="86"/>
      <c r="N68" s="73">
        <f>SUM(J68:M68)</f>
        <v>65.8</v>
      </c>
    </row>
    <row r="69" spans="1:14" x14ac:dyDescent="0.3">
      <c r="A69" s="183" t="s">
        <v>121</v>
      </c>
      <c r="B69" s="88"/>
      <c r="C69" s="89"/>
      <c r="D69" s="89"/>
      <c r="E69" s="89"/>
      <c r="F69" s="89"/>
      <c r="G69" s="89"/>
      <c r="H69" s="89"/>
      <c r="I69" s="89"/>
      <c r="J69" s="87"/>
      <c r="K69" s="39">
        <v>37.9</v>
      </c>
      <c r="L69" s="37"/>
      <c r="M69" s="86"/>
      <c r="N69" s="73">
        <v>37.9</v>
      </c>
    </row>
    <row r="70" spans="1:14" x14ac:dyDescent="0.3">
      <c r="A70" s="84" t="s">
        <v>122</v>
      </c>
      <c r="B70" s="85"/>
      <c r="C70" s="86"/>
      <c r="D70" s="86"/>
      <c r="E70" s="86"/>
      <c r="F70" s="86"/>
      <c r="G70" s="86"/>
      <c r="H70" s="86"/>
      <c r="I70" s="86"/>
      <c r="J70" s="87"/>
      <c r="K70" s="39">
        <v>117</v>
      </c>
      <c r="L70" s="37">
        <v>1.1000000000000001</v>
      </c>
      <c r="M70" s="86"/>
      <c r="N70" s="73">
        <f>SUM(J70:M70)</f>
        <v>118.1</v>
      </c>
    </row>
    <row r="71" spans="1:14" x14ac:dyDescent="0.3">
      <c r="A71" s="84" t="s">
        <v>123</v>
      </c>
      <c r="B71" s="85"/>
      <c r="C71" s="90">
        <v>28.7</v>
      </c>
      <c r="D71" s="90"/>
      <c r="E71" s="90"/>
      <c r="F71" s="90"/>
      <c r="G71" s="90"/>
      <c r="H71" s="90"/>
      <c r="I71" s="90"/>
      <c r="J71" s="74">
        <v>28.7</v>
      </c>
      <c r="K71" s="39">
        <v>36.200000000000003</v>
      </c>
      <c r="L71" s="37"/>
      <c r="M71" s="86"/>
      <c r="N71" s="73">
        <f>SUM(J71:M71)</f>
        <v>64.900000000000006</v>
      </c>
    </row>
    <row r="72" spans="1:14" x14ac:dyDescent="0.3">
      <c r="A72" s="183" t="s">
        <v>124</v>
      </c>
      <c r="B72" s="88"/>
      <c r="C72" s="86"/>
      <c r="D72" s="86"/>
      <c r="E72" s="86"/>
      <c r="F72" s="86"/>
      <c r="G72" s="37">
        <v>41.9</v>
      </c>
      <c r="H72" s="86"/>
      <c r="I72" s="86"/>
      <c r="J72" s="74">
        <v>41.9</v>
      </c>
      <c r="K72" s="37">
        <v>232.5</v>
      </c>
      <c r="L72" s="91">
        <v>4</v>
      </c>
      <c r="M72" s="92"/>
      <c r="N72" s="73">
        <f>SUM(J72:M72)</f>
        <v>278.39999999999998</v>
      </c>
    </row>
    <row r="73" spans="1:14" x14ac:dyDescent="0.3">
      <c r="A73" s="183" t="s">
        <v>125</v>
      </c>
      <c r="B73" s="88"/>
      <c r="C73" s="86"/>
      <c r="D73" s="86"/>
      <c r="E73" s="86"/>
      <c r="F73" s="86"/>
      <c r="G73" s="86"/>
      <c r="H73" s="86"/>
      <c r="I73" s="86"/>
      <c r="J73" s="87"/>
      <c r="K73" s="39">
        <v>60.3</v>
      </c>
      <c r="L73" s="37">
        <v>1</v>
      </c>
      <c r="M73" s="86"/>
      <c r="N73" s="73">
        <f>SUM(J73:M73)</f>
        <v>61.3</v>
      </c>
    </row>
    <row r="74" spans="1:14" x14ac:dyDescent="0.3">
      <c r="A74" s="84" t="s">
        <v>126</v>
      </c>
      <c r="B74" s="85"/>
      <c r="C74" s="86"/>
      <c r="D74" s="86"/>
      <c r="E74" s="86"/>
      <c r="F74" s="86"/>
      <c r="G74" s="86"/>
      <c r="H74" s="86"/>
      <c r="I74" s="86"/>
      <c r="J74" s="87"/>
      <c r="K74" s="39">
        <v>99.9</v>
      </c>
      <c r="L74" s="37">
        <v>1</v>
      </c>
      <c r="M74" s="86"/>
      <c r="N74" s="73">
        <f>SUM(J74:M74)</f>
        <v>100.9</v>
      </c>
    </row>
    <row r="75" spans="1:14" x14ac:dyDescent="0.3">
      <c r="A75" s="183" t="s">
        <v>127</v>
      </c>
      <c r="B75" s="88"/>
      <c r="C75" s="86"/>
      <c r="D75" s="86"/>
      <c r="E75" s="86"/>
      <c r="F75" s="86"/>
      <c r="G75" s="86"/>
      <c r="H75" s="86"/>
      <c r="I75" s="86"/>
      <c r="J75" s="87"/>
      <c r="K75" s="39">
        <v>2.7</v>
      </c>
      <c r="L75" s="37"/>
      <c r="M75" s="86"/>
      <c r="N75" s="73">
        <v>2.7</v>
      </c>
    </row>
    <row r="76" spans="1:14" x14ac:dyDescent="0.3">
      <c r="A76" s="183" t="s">
        <v>128</v>
      </c>
      <c r="B76" s="93"/>
      <c r="C76" s="86"/>
      <c r="D76" s="86"/>
      <c r="E76" s="86"/>
      <c r="F76" s="86"/>
      <c r="G76" s="86"/>
      <c r="H76" s="86"/>
      <c r="I76" s="86"/>
      <c r="J76" s="87"/>
      <c r="K76" s="39">
        <v>760.7</v>
      </c>
      <c r="L76" s="37"/>
      <c r="M76" s="86"/>
      <c r="N76" s="73">
        <v>760.7</v>
      </c>
    </row>
    <row r="77" spans="1:14" x14ac:dyDescent="0.3">
      <c r="A77" s="183" t="s">
        <v>118</v>
      </c>
      <c r="B77" s="93"/>
      <c r="C77" s="94"/>
      <c r="D77" s="94"/>
      <c r="E77" s="94"/>
      <c r="F77" s="94"/>
      <c r="G77" s="94"/>
      <c r="H77" s="94"/>
      <c r="I77" s="94"/>
      <c r="J77" s="87"/>
      <c r="K77" s="37">
        <v>38.299999999999997</v>
      </c>
      <c r="L77" s="44">
        <v>2.4</v>
      </c>
      <c r="M77" s="95">
        <v>4.2</v>
      </c>
      <c r="N77" s="73">
        <f>SUM(J77:M77)</f>
        <v>44.9</v>
      </c>
    </row>
    <row r="78" spans="1:14" x14ac:dyDescent="0.3">
      <c r="A78" s="183" t="s">
        <v>117</v>
      </c>
      <c r="B78" s="88"/>
      <c r="C78" s="37">
        <v>34.4</v>
      </c>
      <c r="D78" s="37"/>
      <c r="E78" s="37"/>
      <c r="F78" s="37"/>
      <c r="G78" s="37"/>
      <c r="H78" s="37"/>
      <c r="I78" s="37"/>
      <c r="J78" s="74">
        <v>34.4</v>
      </c>
      <c r="K78" s="39"/>
      <c r="L78" s="37"/>
      <c r="M78" s="86"/>
      <c r="N78" s="73">
        <v>34.4</v>
      </c>
    </row>
    <row r="79" spans="1:14" ht="15" thickBot="1" x14ac:dyDescent="0.35">
      <c r="A79" s="184" t="s">
        <v>116</v>
      </c>
      <c r="B79" s="169"/>
      <c r="C79" s="83">
        <v>89.5</v>
      </c>
      <c r="D79" s="83"/>
      <c r="E79" s="83"/>
      <c r="F79" s="83"/>
      <c r="G79" s="83"/>
      <c r="H79" s="83"/>
      <c r="I79" s="83"/>
      <c r="J79" s="80">
        <v>89.5</v>
      </c>
      <c r="K79" s="81"/>
      <c r="L79" s="83"/>
      <c r="M79" s="185"/>
      <c r="N79" s="82">
        <v>89.5</v>
      </c>
    </row>
    <row r="80" spans="1:14" x14ac:dyDescent="0.3">
      <c r="A80" s="29" t="s">
        <v>38</v>
      </c>
      <c r="B80" s="147"/>
      <c r="C80" s="138"/>
      <c r="D80" s="138"/>
      <c r="E80" s="138"/>
      <c r="F80" s="138"/>
      <c r="G80" s="138"/>
      <c r="H80" s="138"/>
      <c r="I80" s="138"/>
      <c r="J80" s="100"/>
      <c r="K80" s="138">
        <v>0</v>
      </c>
      <c r="L80" s="138"/>
      <c r="M80" s="138"/>
      <c r="N80" s="179" t="s">
        <v>25</v>
      </c>
    </row>
    <row r="81" spans="1:14" ht="15" thickBot="1" x14ac:dyDescent="0.35">
      <c r="A81" s="143" t="s">
        <v>115</v>
      </c>
      <c r="B81" s="144"/>
      <c r="C81" s="83"/>
      <c r="D81" s="83"/>
      <c r="E81" s="83"/>
      <c r="F81" s="83"/>
      <c r="G81" s="83"/>
      <c r="H81" s="83"/>
      <c r="I81" s="83"/>
      <c r="J81" s="80"/>
      <c r="K81" s="81"/>
      <c r="L81" s="83"/>
      <c r="M81" s="83"/>
      <c r="N81" s="82" t="s">
        <v>25</v>
      </c>
    </row>
    <row r="82" spans="1:14" x14ac:dyDescent="0.3">
      <c r="A82" s="29" t="s">
        <v>39</v>
      </c>
      <c r="B82" s="30"/>
      <c r="C82" s="138">
        <f>SUM(C83:C89)</f>
        <v>83.2</v>
      </c>
      <c r="D82" s="138"/>
      <c r="E82" s="138"/>
      <c r="F82" s="138"/>
      <c r="G82" s="138">
        <v>1.5</v>
      </c>
      <c r="H82" s="138"/>
      <c r="I82" s="138"/>
      <c r="J82" s="100">
        <f>SUM(C82:I82)</f>
        <v>84.7</v>
      </c>
      <c r="K82" s="138">
        <f>SUM(K83:K89)</f>
        <v>660.50000000000011</v>
      </c>
      <c r="L82" s="138">
        <f>SUM(L83:L89)</f>
        <v>7.1</v>
      </c>
      <c r="M82" s="138"/>
      <c r="N82" s="179">
        <f>SUM(J82:M82)</f>
        <v>752.30000000000018</v>
      </c>
    </row>
    <row r="83" spans="1:14" x14ac:dyDescent="0.3">
      <c r="A83" s="177" t="s">
        <v>114</v>
      </c>
      <c r="B83" s="167"/>
      <c r="C83" s="43"/>
      <c r="D83" s="43"/>
      <c r="E83" s="43"/>
      <c r="F83" s="43"/>
      <c r="G83" s="43"/>
      <c r="H83" s="43"/>
      <c r="I83" s="43"/>
      <c r="J83" s="74"/>
      <c r="K83" s="44"/>
      <c r="L83" s="43">
        <v>6.3</v>
      </c>
      <c r="M83" s="43"/>
      <c r="N83" s="73">
        <v>6.3</v>
      </c>
    </row>
    <row r="84" spans="1:14" x14ac:dyDescent="0.3">
      <c r="A84" s="84" t="s">
        <v>113</v>
      </c>
      <c r="B84" s="33"/>
      <c r="C84" s="41"/>
      <c r="D84" s="41"/>
      <c r="E84" s="41"/>
      <c r="F84" s="41"/>
      <c r="G84" s="41"/>
      <c r="H84" s="41"/>
      <c r="I84" s="41"/>
      <c r="J84" s="70"/>
      <c r="K84" s="42">
        <v>637.6</v>
      </c>
      <c r="L84" s="41"/>
      <c r="M84" s="41"/>
      <c r="N84" s="71">
        <v>637.6</v>
      </c>
    </row>
    <row r="85" spans="1:14" x14ac:dyDescent="0.3">
      <c r="A85" s="84" t="s">
        <v>112</v>
      </c>
      <c r="B85" s="33"/>
      <c r="C85" s="41"/>
      <c r="D85" s="41"/>
      <c r="E85" s="41"/>
      <c r="F85" s="41"/>
      <c r="G85" s="41"/>
      <c r="H85" s="41"/>
      <c r="I85" s="41"/>
      <c r="J85" s="70"/>
      <c r="K85" s="42"/>
      <c r="L85" s="41"/>
      <c r="M85" s="41"/>
      <c r="N85" s="71"/>
    </row>
    <row r="86" spans="1:14" x14ac:dyDescent="0.3">
      <c r="A86" s="84" t="s">
        <v>111</v>
      </c>
      <c r="B86" s="33"/>
      <c r="C86" s="41"/>
      <c r="D86" s="96"/>
      <c r="E86" s="96"/>
      <c r="F86" s="96"/>
      <c r="G86" s="96"/>
      <c r="H86" s="96"/>
      <c r="I86" s="96"/>
      <c r="J86" s="136"/>
      <c r="K86" s="42">
        <v>9.1999999999999993</v>
      </c>
      <c r="L86" s="41"/>
      <c r="M86" s="41"/>
      <c r="N86" s="71">
        <v>9.1999999999999993</v>
      </c>
    </row>
    <row r="87" spans="1:14" x14ac:dyDescent="0.3">
      <c r="A87" s="84" t="s">
        <v>110</v>
      </c>
      <c r="B87" s="33"/>
      <c r="C87" s="41"/>
      <c r="D87" s="96"/>
      <c r="E87" s="96"/>
      <c r="F87" s="96"/>
      <c r="G87" s="96"/>
      <c r="H87" s="96"/>
      <c r="I87" s="96"/>
      <c r="J87" s="97"/>
      <c r="K87" s="42">
        <v>7.3</v>
      </c>
      <c r="L87" s="41"/>
      <c r="M87" s="41"/>
      <c r="N87" s="71">
        <v>7.3</v>
      </c>
    </row>
    <row r="88" spans="1:14" x14ac:dyDescent="0.3">
      <c r="A88" s="84" t="s">
        <v>109</v>
      </c>
      <c r="B88" s="33"/>
      <c r="C88" s="37">
        <v>83.2</v>
      </c>
      <c r="D88" s="37"/>
      <c r="E88" s="37"/>
      <c r="F88" s="37"/>
      <c r="G88" s="37">
        <v>1.5</v>
      </c>
      <c r="H88" s="37"/>
      <c r="I88" s="37"/>
      <c r="J88" s="74">
        <v>84.7</v>
      </c>
      <c r="K88" s="39">
        <v>4.2</v>
      </c>
      <c r="L88" s="37">
        <v>0.8</v>
      </c>
      <c r="M88" s="37"/>
      <c r="N88" s="73">
        <f>SUM(J88:M88)</f>
        <v>89.7</v>
      </c>
    </row>
    <row r="89" spans="1:14" ht="15" thickBot="1" x14ac:dyDescent="0.35">
      <c r="A89" s="84" t="s">
        <v>108</v>
      </c>
      <c r="B89" s="33"/>
      <c r="C89" s="51"/>
      <c r="D89" s="51"/>
      <c r="E89" s="51"/>
      <c r="F89" s="51"/>
      <c r="G89" s="51"/>
      <c r="H89" s="51"/>
      <c r="I89" s="51"/>
      <c r="J89" s="98"/>
      <c r="K89" s="52">
        <v>2.2000000000000002</v>
      </c>
      <c r="L89" s="51"/>
      <c r="M89" s="51"/>
      <c r="N89" s="99">
        <v>2.2000000000000002</v>
      </c>
    </row>
    <row r="90" spans="1:14" ht="15" thickBot="1" x14ac:dyDescent="0.35">
      <c r="A90" s="68" t="s">
        <v>107</v>
      </c>
      <c r="B90" s="69"/>
      <c r="C90" s="40"/>
      <c r="D90" s="40"/>
      <c r="E90" s="40"/>
      <c r="F90" s="40"/>
      <c r="G90" s="40"/>
      <c r="H90" s="40">
        <v>4.5</v>
      </c>
      <c r="I90" s="40">
        <v>32.4</v>
      </c>
      <c r="J90" s="40">
        <f>SUM(C90:I90)</f>
        <v>36.9</v>
      </c>
      <c r="K90" s="40">
        <v>95.3</v>
      </c>
      <c r="L90" s="40">
        <v>9.6</v>
      </c>
      <c r="M90" s="40"/>
      <c r="N90" s="181">
        <f>SUM(J90:M90)</f>
        <v>141.79999999999998</v>
      </c>
    </row>
    <row r="91" spans="1:14" ht="15" thickBot="1" x14ac:dyDescent="0.35">
      <c r="A91" s="29" t="s">
        <v>106</v>
      </c>
      <c r="B91" s="30"/>
      <c r="C91" s="100">
        <v>59.4</v>
      </c>
      <c r="D91" s="100"/>
      <c r="E91" s="100">
        <v>271.7</v>
      </c>
      <c r="F91" s="100">
        <v>114</v>
      </c>
      <c r="G91" s="100">
        <v>8.4</v>
      </c>
      <c r="H91" s="100"/>
      <c r="I91" s="100"/>
      <c r="J91" s="100">
        <f>SUM(C91:I91)</f>
        <v>453.49999999999994</v>
      </c>
      <c r="K91" s="100">
        <v>299.10000000000002</v>
      </c>
      <c r="L91" s="100">
        <v>64.599999999999994</v>
      </c>
      <c r="M91" s="100">
        <v>17.399999999999999</v>
      </c>
      <c r="N91" s="182">
        <f>SUM(J91:M91)</f>
        <v>834.59999999999991</v>
      </c>
    </row>
    <row r="92" spans="1:14" x14ac:dyDescent="0.3">
      <c r="A92" s="29" t="s">
        <v>40</v>
      </c>
      <c r="B92" s="30"/>
      <c r="C92" s="141"/>
      <c r="D92" s="141"/>
      <c r="E92" s="141"/>
      <c r="F92" s="141"/>
      <c r="G92" s="141"/>
      <c r="H92" s="141"/>
      <c r="I92" s="141"/>
      <c r="J92" s="178"/>
      <c r="K92" s="141"/>
      <c r="L92" s="141"/>
      <c r="M92" s="141"/>
      <c r="N92" s="101"/>
    </row>
    <row r="93" spans="1:14" ht="15" thickBot="1" x14ac:dyDescent="0.35">
      <c r="A93" s="46" t="s">
        <v>105</v>
      </c>
      <c r="B93" s="47"/>
      <c r="C93" s="83"/>
      <c r="D93" s="83"/>
      <c r="E93" s="83"/>
      <c r="F93" s="83"/>
      <c r="G93" s="83"/>
      <c r="H93" s="83"/>
      <c r="I93" s="83"/>
      <c r="J93" s="80"/>
      <c r="K93" s="81"/>
      <c r="L93" s="83"/>
      <c r="M93" s="83"/>
      <c r="N93" s="82"/>
    </row>
    <row r="94" spans="1:14" ht="15" thickBot="1" x14ac:dyDescent="0.35">
      <c r="A94" s="102" t="s">
        <v>41</v>
      </c>
      <c r="B94" s="103"/>
      <c r="C94" s="104">
        <v>28683.200000000001</v>
      </c>
      <c r="D94" s="104">
        <v>91.2</v>
      </c>
      <c r="E94" s="104">
        <v>274</v>
      </c>
      <c r="F94" s="104">
        <v>114</v>
      </c>
      <c r="G94" s="104">
        <v>588.4</v>
      </c>
      <c r="H94" s="104">
        <v>4.5</v>
      </c>
      <c r="I94" s="104">
        <v>32.4</v>
      </c>
      <c r="J94" s="105">
        <f>SUM(C94:I94)</f>
        <v>29787.700000000004</v>
      </c>
      <c r="K94" s="104">
        <v>6910.6</v>
      </c>
      <c r="L94" s="104">
        <v>1165.4000000000001</v>
      </c>
      <c r="M94" s="104">
        <v>59.6</v>
      </c>
      <c r="N94" s="106">
        <f>SUM(J94:M94)</f>
        <v>37923.300000000003</v>
      </c>
    </row>
    <row r="95" spans="1:14" ht="15" thickBot="1" x14ac:dyDescent="0.35">
      <c r="A95" s="107"/>
      <c r="B95" s="108"/>
      <c r="C95" s="109"/>
      <c r="D95" s="109"/>
      <c r="E95" s="109"/>
      <c r="F95" s="109"/>
      <c r="G95" s="109"/>
      <c r="H95" s="109"/>
      <c r="I95" s="109"/>
      <c r="J95" s="110"/>
      <c r="K95" s="55"/>
      <c r="L95" s="109"/>
      <c r="M95" s="109"/>
      <c r="N95" s="111"/>
    </row>
    <row r="96" spans="1:14" ht="15" thickBot="1" x14ac:dyDescent="0.35">
      <c r="A96" s="112" t="s">
        <v>42</v>
      </c>
      <c r="B96" s="113"/>
      <c r="C96" s="114">
        <v>0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5">
        <v>0</v>
      </c>
      <c r="K96" s="170">
        <v>15.7</v>
      </c>
      <c r="L96" s="170">
        <v>50.3</v>
      </c>
      <c r="M96" s="114">
        <v>0</v>
      </c>
      <c r="N96" s="116">
        <f>SUM(G96:M96)</f>
        <v>66</v>
      </c>
    </row>
    <row r="97" spans="1:14" ht="33" thickBot="1" x14ac:dyDescent="0.35">
      <c r="A97" s="171"/>
      <c r="B97" s="172"/>
      <c r="C97" s="173" t="s">
        <v>4</v>
      </c>
      <c r="D97" s="173"/>
      <c r="E97" s="173"/>
      <c r="F97" s="173"/>
      <c r="G97" s="173"/>
      <c r="H97" s="173"/>
      <c r="I97" s="173"/>
      <c r="J97" s="174" t="s">
        <v>9</v>
      </c>
      <c r="K97" s="175" t="s">
        <v>10</v>
      </c>
      <c r="L97" s="173" t="s">
        <v>11</v>
      </c>
      <c r="M97" s="173" t="s">
        <v>43</v>
      </c>
      <c r="N97" s="176" t="s">
        <v>13</v>
      </c>
    </row>
    <row r="98" spans="1:14" x14ac:dyDescent="0.3">
      <c r="A98" s="45"/>
      <c r="B98" s="45"/>
      <c r="C98" s="45"/>
      <c r="D98" s="45"/>
      <c r="E98" s="45"/>
      <c r="F98" s="45"/>
      <c r="G98" s="45"/>
      <c r="H98" s="45"/>
      <c r="I98" s="45"/>
      <c r="J98" s="117"/>
      <c r="K98" s="118"/>
      <c r="L98" s="118"/>
      <c r="M98" s="118"/>
    </row>
    <row r="99" spans="1:14" x14ac:dyDescent="0.3">
      <c r="A99" s="119" t="s">
        <v>66</v>
      </c>
      <c r="B99" s="120"/>
      <c r="C99" s="119"/>
      <c r="D99" s="119"/>
      <c r="E99" s="119"/>
      <c r="F99" s="119"/>
      <c r="G99" s="119"/>
      <c r="H99" s="119"/>
      <c r="I99" s="119"/>
      <c r="J99" s="121"/>
      <c r="K99" s="122"/>
      <c r="L99" s="122"/>
      <c r="M99" s="122"/>
    </row>
    <row r="100" spans="1:14" x14ac:dyDescent="0.3">
      <c r="A100" s="119"/>
      <c r="B100" s="119"/>
      <c r="C100" s="119"/>
      <c r="D100" s="119"/>
      <c r="E100" s="119"/>
      <c r="F100" s="119"/>
      <c r="G100" s="119"/>
      <c r="H100" s="119"/>
      <c r="I100" s="119"/>
      <c r="J100" s="121"/>
      <c r="K100" s="122"/>
      <c r="L100" s="122"/>
      <c r="M100" s="122"/>
    </row>
    <row r="101" spans="1:14" x14ac:dyDescent="0.3">
      <c r="A101" s="119" t="s">
        <v>67</v>
      </c>
      <c r="B101" s="119"/>
      <c r="C101" s="119"/>
      <c r="D101" s="119"/>
      <c r="E101" s="119"/>
      <c r="F101" s="119"/>
      <c r="G101" s="119"/>
      <c r="H101" s="119"/>
      <c r="I101" s="119"/>
      <c r="J101" s="121"/>
      <c r="K101" s="122"/>
      <c r="L101" s="122"/>
      <c r="M101" s="122"/>
    </row>
    <row r="102" spans="1:14" x14ac:dyDescent="0.3">
      <c r="A102" s="119" t="s">
        <v>68</v>
      </c>
      <c r="B102" s="119"/>
      <c r="C102" s="119"/>
      <c r="D102" s="119"/>
      <c r="E102" s="119"/>
      <c r="F102" s="119"/>
      <c r="G102" s="119"/>
      <c r="H102" s="119"/>
      <c r="I102" s="119"/>
      <c r="J102" s="121"/>
      <c r="K102" s="122"/>
      <c r="L102" s="122"/>
      <c r="M102" s="122"/>
    </row>
    <row r="103" spans="1:14" x14ac:dyDescent="0.3">
      <c r="A103" s="119"/>
      <c r="B103" s="119"/>
      <c r="C103" s="119"/>
      <c r="D103" s="119"/>
      <c r="E103" s="119"/>
      <c r="F103" s="119"/>
      <c r="G103" s="119"/>
      <c r="H103" s="119"/>
      <c r="I103" s="119"/>
      <c r="J103" s="121"/>
      <c r="K103" s="122"/>
      <c r="L103" s="122"/>
      <c r="M103" s="122"/>
    </row>
    <row r="104" spans="1:14" x14ac:dyDescent="0.3">
      <c r="A104" s="119" t="s">
        <v>44</v>
      </c>
      <c r="B104" s="119"/>
      <c r="C104" s="119"/>
      <c r="D104" s="119"/>
      <c r="E104" s="119"/>
      <c r="F104" s="119"/>
      <c r="G104" s="119"/>
      <c r="H104" s="119"/>
      <c r="I104" s="119"/>
      <c r="J104" s="121"/>
      <c r="K104" s="122"/>
      <c r="L104" s="122"/>
      <c r="M104" s="122"/>
    </row>
    <row r="105" spans="1:14" x14ac:dyDescent="0.3">
      <c r="A105" s="119"/>
      <c r="B105" s="119"/>
      <c r="C105" s="119"/>
      <c r="D105" s="119"/>
      <c r="E105" s="119"/>
      <c r="F105" s="119"/>
      <c r="G105" s="119"/>
      <c r="H105" s="119"/>
      <c r="I105" s="119"/>
      <c r="J105" s="121"/>
      <c r="K105" s="122"/>
      <c r="L105" s="122"/>
      <c r="M105" s="122"/>
    </row>
    <row r="106" spans="1:14" x14ac:dyDescent="0.3">
      <c r="A106" s="119" t="s">
        <v>45</v>
      </c>
      <c r="B106" s="120"/>
      <c r="C106" s="120"/>
      <c r="D106" s="120"/>
      <c r="E106" s="120"/>
      <c r="F106" s="120"/>
      <c r="G106" s="120"/>
      <c r="H106" s="120"/>
      <c r="I106" s="120"/>
      <c r="J106" s="121"/>
      <c r="K106" s="122"/>
      <c r="L106" s="122"/>
      <c r="M106" s="122"/>
    </row>
    <row r="107" spans="1:14" x14ac:dyDescent="0.3">
      <c r="A107" s="119"/>
      <c r="B107" s="120"/>
      <c r="C107" s="119"/>
      <c r="D107" s="119"/>
      <c r="E107" s="119"/>
      <c r="F107" s="119"/>
      <c r="G107" s="119"/>
      <c r="H107" s="119"/>
      <c r="I107" s="119"/>
      <c r="J107" s="121"/>
      <c r="K107" s="122"/>
      <c r="L107" s="122"/>
      <c r="M107" s="122"/>
    </row>
    <row r="108" spans="1:14" x14ac:dyDescent="0.3">
      <c r="A108" s="119"/>
      <c r="B108" s="119" t="s">
        <v>69</v>
      </c>
      <c r="C108" s="123"/>
      <c r="D108" s="123"/>
      <c r="E108" s="123"/>
      <c r="F108" s="123"/>
      <c r="G108" s="123">
        <v>44927</v>
      </c>
      <c r="H108" s="123">
        <v>45291</v>
      </c>
      <c r="I108" s="123"/>
      <c r="J108" s="124"/>
      <c r="K108" s="122"/>
      <c r="L108" s="122"/>
      <c r="M108" s="122"/>
    </row>
    <row r="109" spans="1:14" x14ac:dyDescent="0.3">
      <c r="A109" s="119"/>
      <c r="B109" s="119" t="s">
        <v>46</v>
      </c>
      <c r="C109" s="119" t="s">
        <v>47</v>
      </c>
      <c r="D109" s="119" t="s">
        <v>70</v>
      </c>
      <c r="E109" s="119" t="s">
        <v>48</v>
      </c>
      <c r="F109" s="119" t="s">
        <v>64</v>
      </c>
      <c r="G109" s="119" t="s">
        <v>49</v>
      </c>
      <c r="H109" s="133" t="s">
        <v>50</v>
      </c>
      <c r="I109" s="118"/>
      <c r="J109" s="118"/>
    </row>
    <row r="110" spans="1:14" x14ac:dyDescent="0.3">
      <c r="A110" s="119"/>
      <c r="B110" s="119" t="s">
        <v>51</v>
      </c>
      <c r="C110" s="126" t="s">
        <v>52</v>
      </c>
      <c r="D110" s="126"/>
      <c r="E110" s="126"/>
      <c r="F110" s="126"/>
      <c r="G110" s="127">
        <v>869958</v>
      </c>
      <c r="H110" s="132">
        <v>754882</v>
      </c>
      <c r="I110" s="118"/>
      <c r="J110" s="118"/>
    </row>
    <row r="111" spans="1:14" x14ac:dyDescent="0.3">
      <c r="A111" s="119"/>
      <c r="B111" s="45"/>
      <c r="C111" s="126" t="s">
        <v>53</v>
      </c>
      <c r="D111" s="126"/>
      <c r="E111" s="126"/>
      <c r="F111" s="126"/>
      <c r="G111" s="126">
        <v>350119</v>
      </c>
      <c r="H111" s="130">
        <v>317743</v>
      </c>
      <c r="I111" s="118"/>
      <c r="J111" s="118"/>
    </row>
    <row r="112" spans="1:14" x14ac:dyDescent="0.3">
      <c r="A112" s="119"/>
      <c r="B112" s="45"/>
      <c r="C112" s="126" t="s">
        <v>54</v>
      </c>
      <c r="D112" s="126"/>
      <c r="E112" s="126"/>
      <c r="F112" s="126"/>
      <c r="G112" s="126">
        <v>225996</v>
      </c>
      <c r="H112" s="134">
        <v>221436</v>
      </c>
      <c r="I112" s="118"/>
      <c r="J112" s="118"/>
    </row>
    <row r="113" spans="1:10" x14ac:dyDescent="0.3">
      <c r="A113" s="119"/>
      <c r="B113" s="119" t="s">
        <v>55</v>
      </c>
      <c r="C113" s="126" t="s">
        <v>55</v>
      </c>
      <c r="D113" s="126"/>
      <c r="E113" s="126"/>
      <c r="F113" s="126"/>
      <c r="G113" s="127">
        <v>30242</v>
      </c>
      <c r="H113" s="129">
        <v>30242</v>
      </c>
      <c r="I113" s="118"/>
      <c r="J113" s="118"/>
    </row>
    <row r="114" spans="1:10" x14ac:dyDescent="0.3">
      <c r="A114" s="119"/>
      <c r="B114" s="119" t="s">
        <v>56</v>
      </c>
      <c r="C114" s="126" t="s">
        <v>56</v>
      </c>
      <c r="D114" s="126"/>
      <c r="E114" s="126"/>
      <c r="F114" s="126"/>
      <c r="G114" s="127">
        <v>150201</v>
      </c>
      <c r="H114" s="135">
        <v>25286</v>
      </c>
      <c r="I114" s="118"/>
      <c r="J114" s="118"/>
    </row>
    <row r="115" spans="1:10" x14ac:dyDescent="0.3">
      <c r="A115" s="119"/>
      <c r="B115" s="119" t="s">
        <v>57</v>
      </c>
      <c r="C115" s="126" t="s">
        <v>58</v>
      </c>
      <c r="D115" s="126"/>
      <c r="E115" s="126"/>
      <c r="F115" s="126"/>
      <c r="G115" s="127">
        <v>53345</v>
      </c>
      <c r="H115" s="129">
        <v>57864</v>
      </c>
      <c r="I115" s="118"/>
      <c r="J115" s="118"/>
    </row>
    <row r="116" spans="1:10" x14ac:dyDescent="0.3">
      <c r="A116" s="119"/>
      <c r="B116" s="128" t="s">
        <v>59</v>
      </c>
      <c r="C116" s="126" t="s">
        <v>60</v>
      </c>
      <c r="D116" s="126"/>
      <c r="E116" s="126"/>
      <c r="F116" s="126"/>
      <c r="G116" s="127">
        <v>602513</v>
      </c>
      <c r="H116" s="135">
        <v>0</v>
      </c>
      <c r="I116" s="118"/>
      <c r="J116" s="118"/>
    </row>
    <row r="117" spans="1:10" x14ac:dyDescent="0.3">
      <c r="A117" s="119"/>
      <c r="B117" s="125" t="s">
        <v>59</v>
      </c>
      <c r="C117" s="127" t="s">
        <v>71</v>
      </c>
      <c r="D117" s="127"/>
      <c r="E117" s="131"/>
      <c r="F117" s="126"/>
      <c r="G117" s="126">
        <v>0</v>
      </c>
      <c r="H117" s="130">
        <v>2403468</v>
      </c>
      <c r="I117" s="118"/>
      <c r="J117" s="118"/>
    </row>
    <row r="118" spans="1:10" x14ac:dyDescent="0.3">
      <c r="A118" s="119"/>
      <c r="B118" s="119" t="s">
        <v>61</v>
      </c>
      <c r="C118" s="126" t="s">
        <v>61</v>
      </c>
      <c r="D118" s="126"/>
      <c r="E118" s="126"/>
      <c r="F118" s="126"/>
      <c r="G118" s="127">
        <v>188808</v>
      </c>
      <c r="H118" s="135">
        <v>303883.74</v>
      </c>
      <c r="I118" s="118"/>
      <c r="J118" s="118"/>
    </row>
    <row r="119" spans="1:10" x14ac:dyDescent="0.3">
      <c r="A119" s="119"/>
      <c r="B119" s="125"/>
      <c r="C119" s="125"/>
      <c r="D119" s="125"/>
      <c r="E119" s="125"/>
      <c r="F119" s="125"/>
      <c r="G119" s="125"/>
      <c r="H119" s="125"/>
      <c r="I119" s="118"/>
      <c r="J119" s="118"/>
    </row>
    <row r="120" spans="1:10" x14ac:dyDescent="0.3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</row>
    <row r="121" spans="1:10" x14ac:dyDescent="0.3">
      <c r="A121" s="125" t="s">
        <v>62</v>
      </c>
      <c r="I121" s="125"/>
      <c r="J121" s="125"/>
    </row>
  </sheetData>
  <mergeCells count="2">
    <mergeCell ref="A5:B7"/>
    <mergeCell ref="A28:B30"/>
  </mergeCells>
  <pageMargins left="0.7" right="0.7" top="0.78740157499999996" bottom="0.78740157499999996" header="0.3" footer="0.3"/>
  <pageSetup paperSize="9" scale="9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496E-4494-4EDC-A90E-0AB35A0F8697}">
  <dimension ref="A1:Q120"/>
  <sheetViews>
    <sheetView tabSelected="1" topLeftCell="A103" workbookViewId="0">
      <selection activeCell="S87" sqref="S87"/>
    </sheetView>
  </sheetViews>
  <sheetFormatPr defaultRowHeight="14.4" x14ac:dyDescent="0.3"/>
  <cols>
    <col min="2" max="2" width="25.88671875" customWidth="1"/>
    <col min="3" max="3" width="8.109375" customWidth="1"/>
    <col min="4" max="4" width="8.33203125" customWidth="1"/>
    <col min="5" max="5" width="7.5546875" customWidth="1"/>
    <col min="6" max="6" width="7.6640625" customWidth="1"/>
    <col min="7" max="7" width="9.6640625" customWidth="1"/>
    <col min="8" max="8" width="10.33203125" customWidth="1"/>
    <col min="9" max="9" width="8.109375" customWidth="1"/>
    <col min="10" max="10" width="7.44140625" customWidth="1"/>
    <col min="14" max="14" width="8.109375" customWidth="1"/>
    <col min="17" max="17" width="11.5546875" style="186" customWidth="1"/>
  </cols>
  <sheetData>
    <row r="1" spans="1:14" ht="20.399999999999999" x14ac:dyDescent="0.35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3"/>
      <c r="J1" s="4"/>
      <c r="K1" s="5"/>
      <c r="L1" s="5"/>
      <c r="M1" s="5"/>
    </row>
    <row r="2" spans="1:14" ht="20.399999999999999" x14ac:dyDescent="0.35">
      <c r="A2" s="6" t="s">
        <v>2</v>
      </c>
      <c r="B2" s="7"/>
      <c r="C2" s="8"/>
      <c r="D2" s="8"/>
      <c r="E2" s="8"/>
      <c r="F2" s="8"/>
      <c r="G2" s="8"/>
      <c r="H2" s="8"/>
      <c r="I2" s="4"/>
      <c r="J2" s="4"/>
      <c r="K2" s="5"/>
      <c r="L2" s="5"/>
      <c r="M2" s="5"/>
    </row>
    <row r="3" spans="1:14" x14ac:dyDescent="0.3">
      <c r="A3" s="9"/>
      <c r="B3" s="10"/>
      <c r="C3" s="4"/>
      <c r="D3" s="4"/>
      <c r="E3" s="4"/>
      <c r="F3" s="4"/>
      <c r="G3" s="4"/>
      <c r="H3" s="4"/>
      <c r="I3" s="4"/>
      <c r="J3" s="4"/>
      <c r="K3" s="5"/>
      <c r="L3" s="5"/>
      <c r="M3" s="5"/>
    </row>
    <row r="4" spans="1:14" x14ac:dyDescent="0.3">
      <c r="A4" s="9"/>
      <c r="B4" s="10"/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5" spans="1:14" ht="48" x14ac:dyDescent="0.3">
      <c r="A5" s="201" t="s">
        <v>3</v>
      </c>
      <c r="B5" s="202"/>
      <c r="C5" s="11" t="s">
        <v>4</v>
      </c>
      <c r="D5" s="11" t="s">
        <v>5</v>
      </c>
      <c r="E5" s="11" t="s">
        <v>65</v>
      </c>
      <c r="F5" s="11" t="s">
        <v>63</v>
      </c>
      <c r="G5" s="11" t="s">
        <v>129</v>
      </c>
      <c r="H5" s="11" t="s">
        <v>7</v>
      </c>
      <c r="I5" s="11" t="s">
        <v>8</v>
      </c>
      <c r="J5" s="12" t="s">
        <v>9</v>
      </c>
      <c r="K5" s="13" t="s">
        <v>10</v>
      </c>
      <c r="L5" s="11" t="s">
        <v>11</v>
      </c>
      <c r="M5" s="11" t="s">
        <v>12</v>
      </c>
      <c r="N5" s="14" t="s">
        <v>13</v>
      </c>
    </row>
    <row r="6" spans="1:14" x14ac:dyDescent="0.3">
      <c r="A6" s="203"/>
      <c r="B6" s="204"/>
      <c r="C6" s="15" t="s">
        <v>14</v>
      </c>
      <c r="D6" s="15"/>
      <c r="E6" s="15"/>
      <c r="F6" s="15"/>
      <c r="G6" s="15"/>
      <c r="H6" s="15"/>
      <c r="I6" s="15"/>
      <c r="J6" s="16"/>
      <c r="K6" s="17"/>
      <c r="L6" s="15"/>
      <c r="M6" s="15" t="s">
        <v>15</v>
      </c>
      <c r="N6" s="18"/>
    </row>
    <row r="7" spans="1:14" ht="15" thickBot="1" x14ac:dyDescent="0.35">
      <c r="A7" s="205"/>
      <c r="B7" s="206"/>
      <c r="C7" s="19"/>
      <c r="D7" s="19"/>
      <c r="E7" s="19"/>
      <c r="F7" s="19"/>
      <c r="G7" s="19"/>
      <c r="H7" s="19"/>
      <c r="I7" s="19"/>
      <c r="J7" s="20"/>
      <c r="K7" s="21"/>
      <c r="L7" s="19"/>
      <c r="M7" s="19"/>
      <c r="N7" s="22"/>
    </row>
    <row r="8" spans="1:14" ht="15.6" thickTop="1" thickBot="1" x14ac:dyDescent="0.35">
      <c r="A8" s="23"/>
      <c r="B8" s="23"/>
      <c r="C8" s="24"/>
      <c r="D8" s="24"/>
      <c r="E8" s="24"/>
      <c r="F8" s="24"/>
      <c r="G8" s="24"/>
      <c r="H8" s="24"/>
      <c r="I8" s="24"/>
      <c r="J8" s="25"/>
      <c r="K8" s="26"/>
      <c r="L8" s="27"/>
      <c r="M8" s="27"/>
      <c r="N8" s="28"/>
    </row>
    <row r="9" spans="1:14" x14ac:dyDescent="0.3">
      <c r="A9" s="29" t="s">
        <v>73</v>
      </c>
      <c r="B9" s="147"/>
      <c r="C9" s="137">
        <v>28390.1</v>
      </c>
      <c r="D9" s="137"/>
      <c r="E9" s="137"/>
      <c r="F9" s="137">
        <v>109</v>
      </c>
      <c r="G9" s="137">
        <v>1248.0999999999999</v>
      </c>
      <c r="H9" s="137"/>
      <c r="I9" s="137"/>
      <c r="J9" s="188">
        <f>SUM(C9:I9)</f>
        <v>29747.199999999997</v>
      </c>
      <c r="K9" s="138">
        <v>4000</v>
      </c>
      <c r="L9" s="138"/>
      <c r="M9" s="138">
        <v>50</v>
      </c>
      <c r="N9" s="187">
        <f>SUM(J9:M9)</f>
        <v>33797.199999999997</v>
      </c>
    </row>
    <row r="10" spans="1:14" x14ac:dyDescent="0.3">
      <c r="A10" s="32" t="s">
        <v>16</v>
      </c>
      <c r="B10" s="33"/>
      <c r="C10" s="37"/>
      <c r="D10" s="37"/>
      <c r="E10" s="37"/>
      <c r="F10" s="37"/>
      <c r="G10" s="37"/>
      <c r="H10" s="37"/>
      <c r="I10" s="37"/>
      <c r="J10" s="38"/>
      <c r="K10" s="37">
        <v>4000</v>
      </c>
      <c r="L10" s="37"/>
      <c r="M10" s="37">
        <v>50</v>
      </c>
      <c r="N10" s="190">
        <f>SUM(J10:M10)</f>
        <v>4050</v>
      </c>
    </row>
    <row r="11" spans="1:14" ht="15" thickBot="1" x14ac:dyDescent="0.35">
      <c r="A11" s="143" t="s">
        <v>17</v>
      </c>
      <c r="B11" s="152"/>
      <c r="C11" s="83">
        <v>28390.1</v>
      </c>
      <c r="D11" s="83"/>
      <c r="E11" s="83"/>
      <c r="F11" s="83">
        <v>109</v>
      </c>
      <c r="G11" s="83">
        <v>1248.0999999999999</v>
      </c>
      <c r="H11" s="83"/>
      <c r="I11" s="83"/>
      <c r="J11" s="145">
        <f>SUM(C11:I11)</f>
        <v>29747.199999999997</v>
      </c>
      <c r="K11" s="83"/>
      <c r="L11" s="83"/>
      <c r="M11" s="83"/>
      <c r="N11" s="190">
        <f>SUM(J11:M11)</f>
        <v>29747.199999999997</v>
      </c>
    </row>
    <row r="12" spans="1:14" x14ac:dyDescent="0.3">
      <c r="A12" s="29" t="s">
        <v>18</v>
      </c>
      <c r="B12" s="147"/>
      <c r="C12" s="137"/>
      <c r="D12" s="137"/>
      <c r="E12" s="137"/>
      <c r="F12" s="137"/>
      <c r="G12" s="137"/>
      <c r="H12" s="137"/>
      <c r="I12" s="137"/>
      <c r="J12" s="115"/>
      <c r="K12" s="138">
        <f>SUM(K13:K16)</f>
        <v>2021.2</v>
      </c>
      <c r="L12" s="138">
        <f>SUM(L13:L16)</f>
        <v>1180.3</v>
      </c>
      <c r="M12" s="138"/>
      <c r="N12" s="190">
        <f>SUM(J12:M12)</f>
        <v>3201.5</v>
      </c>
    </row>
    <row r="13" spans="1:14" x14ac:dyDescent="0.3">
      <c r="A13" s="32" t="s">
        <v>74</v>
      </c>
      <c r="B13" s="33"/>
      <c r="C13" s="43"/>
      <c r="D13" s="43"/>
      <c r="E13" s="43"/>
      <c r="F13" s="43"/>
      <c r="G13" s="43"/>
      <c r="H13" s="43"/>
      <c r="I13" s="43"/>
      <c r="J13" s="38"/>
      <c r="K13" s="43">
        <v>199</v>
      </c>
      <c r="L13" s="43"/>
      <c r="M13" s="43"/>
      <c r="N13" s="190">
        <f t="shared" ref="N13:N23" si="0">SUM(J13:M13)</f>
        <v>199</v>
      </c>
    </row>
    <row r="14" spans="1:14" x14ac:dyDescent="0.3">
      <c r="A14" s="153" t="s">
        <v>75</v>
      </c>
      <c r="B14" s="154"/>
      <c r="C14" s="43"/>
      <c r="D14" s="43"/>
      <c r="E14" s="43"/>
      <c r="F14" s="43"/>
      <c r="G14" s="43"/>
      <c r="H14" s="43"/>
      <c r="I14" s="43"/>
      <c r="J14" s="38"/>
      <c r="K14" s="43"/>
      <c r="L14" s="43">
        <v>194.8</v>
      </c>
      <c r="M14" s="43"/>
      <c r="N14" s="190">
        <f t="shared" si="0"/>
        <v>194.8</v>
      </c>
    </row>
    <row r="15" spans="1:14" x14ac:dyDescent="0.3">
      <c r="A15" s="155" t="s">
        <v>76</v>
      </c>
      <c r="B15" s="156"/>
      <c r="C15" s="37"/>
      <c r="D15" s="37"/>
      <c r="E15" s="37"/>
      <c r="F15" s="37"/>
      <c r="G15" s="37"/>
      <c r="H15" s="37"/>
      <c r="I15" s="37"/>
      <c r="J15" s="38"/>
      <c r="K15" s="37">
        <v>1822.2</v>
      </c>
      <c r="L15" s="37">
        <v>949.4</v>
      </c>
      <c r="M15" s="37"/>
      <c r="N15" s="190">
        <f t="shared" si="0"/>
        <v>2771.6</v>
      </c>
    </row>
    <row r="16" spans="1:14" ht="15" thickBot="1" x14ac:dyDescent="0.35">
      <c r="A16" s="150" t="s">
        <v>77</v>
      </c>
      <c r="B16" s="157"/>
      <c r="C16" s="83"/>
      <c r="D16" s="83"/>
      <c r="E16" s="83"/>
      <c r="F16" s="83"/>
      <c r="G16" s="83"/>
      <c r="H16" s="83"/>
      <c r="I16" s="83"/>
      <c r="J16" s="145"/>
      <c r="K16" s="83"/>
      <c r="L16" s="83">
        <v>36.1</v>
      </c>
      <c r="M16" s="83"/>
      <c r="N16" s="190">
        <f t="shared" si="0"/>
        <v>36.1</v>
      </c>
    </row>
    <row r="17" spans="1:14" x14ac:dyDescent="0.3">
      <c r="A17" s="29" t="s">
        <v>19</v>
      </c>
      <c r="B17" s="149"/>
      <c r="C17" s="137"/>
      <c r="D17" s="137"/>
      <c r="E17" s="137"/>
      <c r="F17" s="137"/>
      <c r="G17" s="137"/>
      <c r="H17" s="137"/>
      <c r="I17" s="137"/>
      <c r="J17" s="115"/>
      <c r="K17" s="138">
        <f>SUM(K18)</f>
        <v>0.4</v>
      </c>
      <c r="L17" s="138"/>
      <c r="M17" s="138"/>
      <c r="N17" s="190">
        <f t="shared" si="0"/>
        <v>0.4</v>
      </c>
    </row>
    <row r="18" spans="1:14" ht="15" thickBot="1" x14ac:dyDescent="0.35">
      <c r="A18" s="143" t="s">
        <v>78</v>
      </c>
      <c r="B18" s="150"/>
      <c r="C18" s="83"/>
      <c r="D18" s="83"/>
      <c r="E18" s="83"/>
      <c r="F18" s="83"/>
      <c r="G18" s="83"/>
      <c r="H18" s="83"/>
      <c r="I18" s="83"/>
      <c r="J18" s="145"/>
      <c r="K18" s="83">
        <v>0.4</v>
      </c>
      <c r="L18" s="83"/>
      <c r="M18" s="83"/>
      <c r="N18" s="190">
        <f t="shared" si="0"/>
        <v>0.4</v>
      </c>
    </row>
    <row r="19" spans="1:14" x14ac:dyDescent="0.3">
      <c r="A19" s="29" t="s">
        <v>20</v>
      </c>
      <c r="B19" s="30"/>
      <c r="C19" s="141"/>
      <c r="D19" s="137"/>
      <c r="E19" s="137"/>
      <c r="F19" s="137"/>
      <c r="G19" s="137"/>
      <c r="H19" s="137"/>
      <c r="I19" s="137"/>
      <c r="J19" s="115"/>
      <c r="K19" s="138">
        <f>SUM(K20:K23)</f>
        <v>1144.7</v>
      </c>
      <c r="L19" s="138">
        <f>SUM(L20:L23)</f>
        <v>62.1</v>
      </c>
      <c r="M19" s="138"/>
      <c r="N19" s="190">
        <f t="shared" si="0"/>
        <v>1206.8</v>
      </c>
    </row>
    <row r="20" spans="1:14" x14ac:dyDescent="0.3">
      <c r="A20" s="32" t="s">
        <v>79</v>
      </c>
      <c r="B20" s="33"/>
      <c r="C20" s="37"/>
      <c r="D20" s="37"/>
      <c r="E20" s="37"/>
      <c r="F20" s="37"/>
      <c r="G20" s="37"/>
      <c r="H20" s="37"/>
      <c r="I20" s="37"/>
      <c r="J20" s="38"/>
      <c r="K20" s="37"/>
      <c r="L20" s="37"/>
      <c r="M20" s="37"/>
      <c r="N20" s="190">
        <f t="shared" si="0"/>
        <v>0</v>
      </c>
    </row>
    <row r="21" spans="1:14" x14ac:dyDescent="0.3">
      <c r="A21" s="153" t="s">
        <v>80</v>
      </c>
      <c r="B21" s="154"/>
      <c r="C21" s="34"/>
      <c r="D21" s="34"/>
      <c r="E21" s="34"/>
      <c r="F21" s="34"/>
      <c r="G21" s="34"/>
      <c r="H21" s="34"/>
      <c r="I21" s="34"/>
      <c r="J21" s="35"/>
      <c r="K21" s="34">
        <v>7.5</v>
      </c>
      <c r="L21" s="34"/>
      <c r="M21" s="34"/>
      <c r="N21" s="190">
        <f t="shared" si="0"/>
        <v>7.5</v>
      </c>
    </row>
    <row r="22" spans="1:14" x14ac:dyDescent="0.3">
      <c r="A22" s="158" t="s">
        <v>82</v>
      </c>
      <c r="B22" s="159"/>
      <c r="C22" s="34"/>
      <c r="D22" s="34"/>
      <c r="E22" s="34"/>
      <c r="F22" s="34"/>
      <c r="G22" s="34"/>
      <c r="H22" s="34"/>
      <c r="I22" s="34"/>
      <c r="J22" s="35"/>
      <c r="K22" s="34">
        <v>1035.4000000000001</v>
      </c>
      <c r="L22" s="34"/>
      <c r="M22" s="34"/>
      <c r="N22" s="190">
        <f t="shared" si="0"/>
        <v>1035.4000000000001</v>
      </c>
    </row>
    <row r="23" spans="1:14" ht="15" thickBot="1" x14ac:dyDescent="0.35">
      <c r="A23" s="46" t="s">
        <v>81</v>
      </c>
      <c r="B23" s="47"/>
      <c r="C23" s="48"/>
      <c r="D23" s="48"/>
      <c r="E23" s="48"/>
      <c r="F23" s="48"/>
      <c r="G23" s="48"/>
      <c r="H23" s="48"/>
      <c r="I23" s="48"/>
      <c r="J23" s="49"/>
      <c r="K23" s="48">
        <v>101.8</v>
      </c>
      <c r="L23" s="48">
        <v>62.1</v>
      </c>
      <c r="M23" s="48"/>
      <c r="N23" s="190">
        <f t="shared" si="0"/>
        <v>163.9</v>
      </c>
    </row>
    <row r="24" spans="1:14" ht="15" thickBot="1" x14ac:dyDescent="0.35">
      <c r="A24" s="102" t="s">
        <v>21</v>
      </c>
      <c r="B24" s="103"/>
      <c r="C24" s="104">
        <f>C9+C12+C17+C19</f>
        <v>28390.1</v>
      </c>
      <c r="D24" s="104">
        <f t="shared" ref="D24:J24" si="1">D9+D12+D17+D19</f>
        <v>0</v>
      </c>
      <c r="E24" s="104">
        <f t="shared" si="1"/>
        <v>0</v>
      </c>
      <c r="F24" s="104">
        <f t="shared" si="1"/>
        <v>109</v>
      </c>
      <c r="G24" s="104">
        <f t="shared" si="1"/>
        <v>1248.0999999999999</v>
      </c>
      <c r="H24" s="104">
        <f t="shared" si="1"/>
        <v>0</v>
      </c>
      <c r="I24" s="104">
        <f t="shared" si="1"/>
        <v>0</v>
      </c>
      <c r="J24" s="104">
        <f t="shared" si="1"/>
        <v>29747.199999999997</v>
      </c>
      <c r="K24" s="104">
        <f>K9+K12+K17+K19</f>
        <v>7166.2999999999993</v>
      </c>
      <c r="L24" s="104">
        <f>L9+L12+L17+L19</f>
        <v>1242.3999999999999</v>
      </c>
      <c r="M24" s="104">
        <f>M9+M12+M17+M19</f>
        <v>50</v>
      </c>
      <c r="N24" s="189">
        <f>SUM(J24:M24)</f>
        <v>38205.9</v>
      </c>
    </row>
    <row r="25" spans="1:14" x14ac:dyDescent="0.3">
      <c r="A25" s="53"/>
      <c r="B25" s="54"/>
      <c r="C25" s="55"/>
      <c r="D25" s="55"/>
      <c r="E25" s="55"/>
      <c r="F25" s="55"/>
      <c r="G25" s="55"/>
      <c r="H25" s="55"/>
      <c r="I25" s="55"/>
      <c r="J25" s="55"/>
      <c r="K25" s="56"/>
      <c r="L25" s="56"/>
      <c r="M25" s="56"/>
      <c r="N25" s="56"/>
    </row>
    <row r="26" spans="1:14" x14ac:dyDescent="0.3">
      <c r="A26" s="53"/>
      <c r="B26" s="54"/>
      <c r="C26" s="55"/>
      <c r="D26" s="55"/>
      <c r="E26" s="55"/>
      <c r="F26" s="55"/>
      <c r="G26" s="55"/>
      <c r="H26" s="55"/>
      <c r="I26" s="55"/>
      <c r="J26" s="55"/>
      <c r="K26" s="56"/>
      <c r="L26" s="56"/>
      <c r="M26" s="56"/>
      <c r="N26" s="56"/>
    </row>
    <row r="27" spans="1:14" x14ac:dyDescent="0.3">
      <c r="A27" s="53"/>
      <c r="B27" s="54"/>
      <c r="C27" s="55"/>
      <c r="D27" s="55"/>
      <c r="E27" s="55"/>
      <c r="F27" s="55"/>
      <c r="G27" s="55"/>
      <c r="H27" s="55"/>
      <c r="I27" s="55"/>
      <c r="J27" s="55"/>
      <c r="K27" s="56"/>
      <c r="L27" s="56"/>
      <c r="M27" s="56"/>
      <c r="N27" s="56"/>
    </row>
    <row r="28" spans="1:14" ht="32.4" x14ac:dyDescent="0.3">
      <c r="A28" s="207" t="s">
        <v>22</v>
      </c>
      <c r="B28" s="208"/>
      <c r="C28" s="57" t="s">
        <v>4</v>
      </c>
      <c r="D28" s="57"/>
      <c r="E28" s="57"/>
      <c r="F28" s="57" t="s">
        <v>63</v>
      </c>
      <c r="G28" s="57" t="s">
        <v>72</v>
      </c>
      <c r="H28" s="57"/>
      <c r="I28" s="57"/>
      <c r="J28" s="58" t="s">
        <v>9</v>
      </c>
      <c r="K28" s="59" t="s">
        <v>10</v>
      </c>
      <c r="L28" s="57" t="s">
        <v>11</v>
      </c>
      <c r="M28" s="57" t="s">
        <v>12</v>
      </c>
      <c r="N28" s="60" t="s">
        <v>13</v>
      </c>
    </row>
    <row r="29" spans="1:14" x14ac:dyDescent="0.3">
      <c r="A29" s="209"/>
      <c r="B29" s="210"/>
      <c r="C29" s="61" t="s">
        <v>14</v>
      </c>
      <c r="D29" s="151"/>
      <c r="E29" s="61"/>
      <c r="F29" s="61"/>
      <c r="G29" s="61"/>
      <c r="H29" s="61"/>
      <c r="I29" s="61"/>
      <c r="J29" s="62"/>
      <c r="K29" s="63"/>
      <c r="L29" s="61"/>
      <c r="M29" s="61" t="s">
        <v>15</v>
      </c>
      <c r="N29" s="64"/>
    </row>
    <row r="30" spans="1:14" ht="15" thickBot="1" x14ac:dyDescent="0.35">
      <c r="A30" s="211"/>
      <c r="B30" s="212"/>
      <c r="C30" s="65"/>
      <c r="D30" s="65"/>
      <c r="E30" s="65"/>
      <c r="F30" s="65"/>
      <c r="G30" s="65"/>
      <c r="H30" s="65"/>
      <c r="I30" s="65"/>
      <c r="J30" s="25"/>
      <c r="K30" s="66"/>
      <c r="L30" s="65"/>
      <c r="M30" s="65"/>
      <c r="N30" s="67"/>
    </row>
    <row r="31" spans="1:14" x14ac:dyDescent="0.3">
      <c r="A31" s="29" t="s">
        <v>23</v>
      </c>
      <c r="B31" s="30"/>
      <c r="C31" s="138">
        <f>SUM(C32:C37)</f>
        <v>20795.900000000001</v>
      </c>
      <c r="D31" s="138"/>
      <c r="E31" s="138"/>
      <c r="F31" s="138">
        <f t="shared" ref="F31:G31" si="2">SUM(F32:F37)</f>
        <v>0</v>
      </c>
      <c r="G31" s="138">
        <f t="shared" si="2"/>
        <v>270.10000000000002</v>
      </c>
      <c r="H31" s="138"/>
      <c r="I31" s="138"/>
      <c r="J31" s="138">
        <f>SUM(C31:I31)</f>
        <v>21066</v>
      </c>
      <c r="K31" s="138">
        <f>SUM(K32:K37)</f>
        <v>525</v>
      </c>
      <c r="L31" s="138">
        <f>SUM(L32:L37)</f>
        <v>411.09999999999997</v>
      </c>
      <c r="M31" s="138"/>
      <c r="N31" s="179">
        <f>SUM(J31:M31)</f>
        <v>22002.1</v>
      </c>
    </row>
    <row r="32" spans="1:14" x14ac:dyDescent="0.3">
      <c r="A32" s="158" t="s">
        <v>83</v>
      </c>
      <c r="B32" s="163"/>
      <c r="C32" s="37">
        <f>20667-C34</f>
        <v>20442</v>
      </c>
      <c r="D32" s="37"/>
      <c r="E32" s="37"/>
      <c r="F32" s="37"/>
      <c r="G32" s="37">
        <v>270.10000000000002</v>
      </c>
      <c r="H32" s="37"/>
      <c r="I32" s="37"/>
      <c r="J32" s="74">
        <f>SUM(C32:I32)</f>
        <v>20712.099999999999</v>
      </c>
      <c r="K32" s="37">
        <v>516</v>
      </c>
      <c r="L32" s="37">
        <v>408.7</v>
      </c>
      <c r="M32" s="37"/>
      <c r="N32" s="73">
        <f>SUM(J32:M32)</f>
        <v>21636.799999999999</v>
      </c>
    </row>
    <row r="33" spans="1:14" x14ac:dyDescent="0.3">
      <c r="A33" s="153" t="s">
        <v>24</v>
      </c>
      <c r="B33" s="154"/>
      <c r="C33" s="43"/>
      <c r="D33" s="43"/>
      <c r="E33" s="43"/>
      <c r="F33" s="43"/>
      <c r="G33" s="43"/>
      <c r="H33" s="43"/>
      <c r="I33" s="43"/>
      <c r="J33" s="74">
        <f t="shared" ref="J33:J40" si="3">SUM(C33:I33)</f>
        <v>0</v>
      </c>
      <c r="K33" s="43"/>
      <c r="L33" s="43"/>
      <c r="M33" s="43"/>
      <c r="N33" s="73" t="s">
        <v>25</v>
      </c>
    </row>
    <row r="34" spans="1:14" x14ac:dyDescent="0.3">
      <c r="A34" s="153" t="s">
        <v>84</v>
      </c>
      <c r="B34" s="154"/>
      <c r="C34" s="37">
        <v>225</v>
      </c>
      <c r="D34" s="37"/>
      <c r="E34" s="37"/>
      <c r="F34" s="37"/>
      <c r="G34" s="37"/>
      <c r="H34" s="37"/>
      <c r="I34" s="37"/>
      <c r="J34" s="74">
        <f t="shared" si="3"/>
        <v>225</v>
      </c>
      <c r="K34" s="37"/>
      <c r="L34" s="37"/>
      <c r="M34" s="37"/>
      <c r="N34" s="73">
        <v>220</v>
      </c>
    </row>
    <row r="35" spans="1:14" x14ac:dyDescent="0.3">
      <c r="A35" s="153" t="s">
        <v>85</v>
      </c>
      <c r="B35" s="154"/>
      <c r="C35" s="37"/>
      <c r="D35" s="37"/>
      <c r="E35" s="37"/>
      <c r="F35" s="37"/>
      <c r="G35" s="37"/>
      <c r="H35" s="37"/>
      <c r="I35" s="37"/>
      <c r="J35" s="74">
        <f t="shared" si="3"/>
        <v>0</v>
      </c>
      <c r="K35" s="37"/>
      <c r="L35" s="37"/>
      <c r="M35" s="37"/>
      <c r="N35" s="73"/>
    </row>
    <row r="36" spans="1:14" x14ac:dyDescent="0.3">
      <c r="A36" s="153" t="s">
        <v>86</v>
      </c>
      <c r="B36" s="154"/>
      <c r="C36" s="75">
        <v>128.9</v>
      </c>
      <c r="D36" s="75"/>
      <c r="E36" s="75"/>
      <c r="F36" s="75"/>
      <c r="G36" s="75"/>
      <c r="H36" s="75"/>
      <c r="I36" s="75"/>
      <c r="J36" s="74">
        <f t="shared" si="3"/>
        <v>128.9</v>
      </c>
      <c r="K36" s="75">
        <v>9</v>
      </c>
      <c r="L36" s="75">
        <v>2.4</v>
      </c>
      <c r="M36" s="75"/>
      <c r="N36" s="78">
        <f>SUM(J36:M36)</f>
        <v>140.30000000000001</v>
      </c>
    </row>
    <row r="37" spans="1:14" ht="15" thickBot="1" x14ac:dyDescent="0.35">
      <c r="A37" s="160" t="s">
        <v>87</v>
      </c>
      <c r="B37" s="161"/>
      <c r="C37" s="83"/>
      <c r="D37" s="83"/>
      <c r="E37" s="83"/>
      <c r="F37" s="83"/>
      <c r="G37" s="83"/>
      <c r="H37" s="83"/>
      <c r="I37" s="83"/>
      <c r="J37" s="74">
        <f t="shared" si="3"/>
        <v>0</v>
      </c>
      <c r="K37" s="83"/>
      <c r="L37" s="83"/>
      <c r="M37" s="83"/>
      <c r="N37" s="82"/>
    </row>
    <row r="38" spans="1:14" x14ac:dyDescent="0.3">
      <c r="A38" s="29" t="s">
        <v>26</v>
      </c>
      <c r="B38" s="30"/>
      <c r="C38" s="138">
        <f>SUM(C39:C40)</f>
        <v>6896</v>
      </c>
      <c r="D38" s="138"/>
      <c r="E38" s="138"/>
      <c r="F38" s="138"/>
      <c r="G38" s="138">
        <f>SUM(G39:G40)</f>
        <v>80.900000000000006</v>
      </c>
      <c r="H38" s="138"/>
      <c r="I38" s="138"/>
      <c r="J38" s="100">
        <f t="shared" ref="J38:J57" si="4">SUM(C38:I38)</f>
        <v>6976.9</v>
      </c>
      <c r="K38" s="138">
        <f>SUM(K39:K40)</f>
        <v>164.60000000000002</v>
      </c>
      <c r="L38" s="138">
        <f>SUM(L39:L40)</f>
        <v>115.8</v>
      </c>
      <c r="M38" s="138"/>
      <c r="N38" s="179">
        <f t="shared" ref="N38" si="5">SUM(G38:M38)</f>
        <v>7338.2</v>
      </c>
    </row>
    <row r="39" spans="1:14" x14ac:dyDescent="0.3">
      <c r="A39" s="158" t="s">
        <v>88</v>
      </c>
      <c r="B39" s="163"/>
      <c r="C39" s="37">
        <v>5059.8</v>
      </c>
      <c r="D39" s="37"/>
      <c r="E39" s="37"/>
      <c r="F39" s="37"/>
      <c r="G39" s="37">
        <v>59.4</v>
      </c>
      <c r="H39" s="37"/>
      <c r="I39" s="37"/>
      <c r="J39" s="74">
        <f t="shared" si="3"/>
        <v>5119.2</v>
      </c>
      <c r="K39" s="37">
        <v>126.4</v>
      </c>
      <c r="L39" s="37">
        <v>79.3</v>
      </c>
      <c r="M39" s="37"/>
      <c r="N39" s="73">
        <f t="shared" ref="N39:N44" si="6">SUM(J39:M39)</f>
        <v>5324.9</v>
      </c>
    </row>
    <row r="40" spans="1:14" ht="15" thickBot="1" x14ac:dyDescent="0.35">
      <c r="A40" s="143" t="s">
        <v>90</v>
      </c>
      <c r="B40" s="152"/>
      <c r="C40" s="83">
        <v>1836.2</v>
      </c>
      <c r="D40" s="83"/>
      <c r="E40" s="83"/>
      <c r="F40" s="83"/>
      <c r="G40" s="83">
        <v>21.5</v>
      </c>
      <c r="H40" s="83"/>
      <c r="I40" s="83"/>
      <c r="J40" s="74">
        <f t="shared" si="3"/>
        <v>1857.7</v>
      </c>
      <c r="K40" s="83">
        <v>38.200000000000003</v>
      </c>
      <c r="L40" s="83">
        <v>36.5</v>
      </c>
      <c r="M40" s="83"/>
      <c r="N40" s="82">
        <f t="shared" si="6"/>
        <v>1932.4</v>
      </c>
    </row>
    <row r="41" spans="1:14" ht="15" thickBot="1" x14ac:dyDescent="0.35">
      <c r="A41" s="68" t="s">
        <v>89</v>
      </c>
      <c r="B41" s="69"/>
      <c r="C41" s="40">
        <v>205.3</v>
      </c>
      <c r="D41" s="40"/>
      <c r="E41" s="40"/>
      <c r="F41" s="40"/>
      <c r="G41" s="40">
        <v>2.7</v>
      </c>
      <c r="H41" s="40"/>
      <c r="I41" s="40"/>
      <c r="J41" s="40">
        <f t="shared" si="4"/>
        <v>208</v>
      </c>
      <c r="K41" s="40">
        <v>4</v>
      </c>
      <c r="L41" s="40">
        <v>4.1100000000000003</v>
      </c>
      <c r="M41" s="40"/>
      <c r="N41" s="181">
        <f t="shared" si="6"/>
        <v>216.11</v>
      </c>
    </row>
    <row r="42" spans="1:14" ht="15" thickBot="1" x14ac:dyDescent="0.35">
      <c r="A42" s="199"/>
      <c r="B42" s="195"/>
      <c r="C42" s="196"/>
      <c r="D42" s="196"/>
      <c r="E42" s="196"/>
      <c r="F42" s="196"/>
      <c r="G42" s="196"/>
      <c r="H42" s="196"/>
      <c r="I42" s="196"/>
      <c r="J42" s="197"/>
      <c r="K42" s="196"/>
      <c r="L42" s="196"/>
      <c r="M42" s="196"/>
      <c r="N42" s="198"/>
    </row>
    <row r="43" spans="1:14" x14ac:dyDescent="0.3">
      <c r="A43" s="29" t="s">
        <v>28</v>
      </c>
      <c r="B43" s="30"/>
      <c r="C43" s="138">
        <f>SUM(C44:C57)</f>
        <v>196.39999999999998</v>
      </c>
      <c r="D43" s="138"/>
      <c r="E43" s="138"/>
      <c r="F43" s="138"/>
      <c r="G43" s="138">
        <f>SUM(G44:G57)</f>
        <v>87.6</v>
      </c>
      <c r="H43" s="138"/>
      <c r="I43" s="138"/>
      <c r="J43" s="100">
        <f t="shared" si="4"/>
        <v>284</v>
      </c>
      <c r="K43" s="138">
        <f>SUM(K44:K57)</f>
        <v>2520.5</v>
      </c>
      <c r="L43" s="138">
        <f>SUM(L44:L57)</f>
        <v>506.40000000000003</v>
      </c>
      <c r="M43" s="138">
        <f>SUM(M44:M57)</f>
        <v>35.1</v>
      </c>
      <c r="N43" s="179">
        <f>SUM(J43:M43)</f>
        <v>3346</v>
      </c>
    </row>
    <row r="44" spans="1:14" x14ac:dyDescent="0.3">
      <c r="A44" s="164" t="s">
        <v>91</v>
      </c>
      <c r="B44" s="162"/>
      <c r="C44" s="37">
        <v>14.6</v>
      </c>
      <c r="D44" s="37"/>
      <c r="E44" s="37"/>
      <c r="F44" s="37"/>
      <c r="G44" s="37"/>
      <c r="H44" s="37"/>
      <c r="I44" s="37"/>
      <c r="J44" s="74">
        <f t="shared" si="4"/>
        <v>14.6</v>
      </c>
      <c r="K44" s="37">
        <v>11.8</v>
      </c>
      <c r="L44" s="37"/>
      <c r="M44" s="37"/>
      <c r="N44" s="73">
        <f t="shared" si="6"/>
        <v>26.4</v>
      </c>
    </row>
    <row r="45" spans="1:14" x14ac:dyDescent="0.3">
      <c r="A45" s="164" t="s">
        <v>92</v>
      </c>
      <c r="B45" s="162"/>
      <c r="C45" s="37">
        <v>170.2</v>
      </c>
      <c r="D45" s="37"/>
      <c r="E45" s="37"/>
      <c r="F45" s="37"/>
      <c r="G45" s="37"/>
      <c r="H45" s="37"/>
      <c r="I45" s="37"/>
      <c r="J45" s="74">
        <f t="shared" si="4"/>
        <v>170.2</v>
      </c>
      <c r="K45" s="37"/>
      <c r="L45" s="37"/>
      <c r="M45" s="37"/>
      <c r="N45" s="73">
        <v>58.2</v>
      </c>
    </row>
    <row r="46" spans="1:14" x14ac:dyDescent="0.3">
      <c r="A46" s="164" t="s">
        <v>93</v>
      </c>
      <c r="B46" s="162"/>
      <c r="C46" s="37">
        <v>11.6</v>
      </c>
      <c r="D46" s="37"/>
      <c r="E46" s="37"/>
      <c r="F46" s="37"/>
      <c r="G46" s="37"/>
      <c r="H46" s="37"/>
      <c r="I46" s="37"/>
      <c r="J46" s="74">
        <f t="shared" si="4"/>
        <v>11.6</v>
      </c>
      <c r="K46" s="37"/>
      <c r="L46" s="37"/>
      <c r="M46" s="37"/>
      <c r="N46" s="73">
        <v>19.100000000000001</v>
      </c>
    </row>
    <row r="47" spans="1:14" x14ac:dyDescent="0.3">
      <c r="A47" s="164" t="s">
        <v>94</v>
      </c>
      <c r="B47" s="162"/>
      <c r="C47" s="37"/>
      <c r="D47" s="37"/>
      <c r="E47" s="37"/>
      <c r="F47" s="37"/>
      <c r="G47" s="37"/>
      <c r="H47" s="37"/>
      <c r="I47" s="37"/>
      <c r="J47" s="74">
        <f t="shared" si="4"/>
        <v>0</v>
      </c>
      <c r="K47" s="37">
        <v>12.2</v>
      </c>
      <c r="L47" s="37">
        <v>0.3</v>
      </c>
      <c r="M47" s="37"/>
      <c r="N47" s="73">
        <f>SUM(J47:M47)</f>
        <v>12.5</v>
      </c>
    </row>
    <row r="48" spans="1:14" x14ac:dyDescent="0.3">
      <c r="A48" s="164" t="s">
        <v>95</v>
      </c>
      <c r="B48" s="162"/>
      <c r="C48" s="37"/>
      <c r="D48" s="37"/>
      <c r="E48" s="37"/>
      <c r="F48" s="37"/>
      <c r="G48" s="37"/>
      <c r="H48" s="37"/>
      <c r="I48" s="37"/>
      <c r="J48" s="74">
        <f t="shared" si="4"/>
        <v>0</v>
      </c>
      <c r="K48" s="37"/>
      <c r="L48" s="37"/>
      <c r="M48" s="37"/>
      <c r="N48" s="73" t="s">
        <v>25</v>
      </c>
    </row>
    <row r="49" spans="1:14" x14ac:dyDescent="0.3">
      <c r="A49" s="164" t="s">
        <v>96</v>
      </c>
      <c r="B49" s="162"/>
      <c r="C49" s="37"/>
      <c r="D49" s="37"/>
      <c r="E49" s="37"/>
      <c r="F49" s="37"/>
      <c r="G49" s="37"/>
      <c r="H49" s="37"/>
      <c r="I49" s="37"/>
      <c r="J49" s="74">
        <f t="shared" si="4"/>
        <v>0</v>
      </c>
      <c r="K49" s="37">
        <v>198.7</v>
      </c>
      <c r="L49" s="37">
        <v>4.8</v>
      </c>
      <c r="M49" s="37"/>
      <c r="N49" s="73">
        <f>SUM(J49:M49)</f>
        <v>203.5</v>
      </c>
    </row>
    <row r="50" spans="1:14" x14ac:dyDescent="0.3">
      <c r="A50" s="164" t="s">
        <v>97</v>
      </c>
      <c r="B50" s="162"/>
      <c r="C50" s="37"/>
      <c r="D50" s="37"/>
      <c r="E50" s="37"/>
      <c r="F50" s="37"/>
      <c r="G50" s="37"/>
      <c r="H50" s="37"/>
      <c r="I50" s="37"/>
      <c r="J50" s="74">
        <f t="shared" si="4"/>
        <v>0</v>
      </c>
      <c r="K50" s="37"/>
      <c r="L50" s="37"/>
      <c r="M50" s="37"/>
      <c r="N50" s="73"/>
    </row>
    <row r="51" spans="1:14" x14ac:dyDescent="0.3">
      <c r="A51" s="164" t="s">
        <v>98</v>
      </c>
      <c r="B51" s="162"/>
      <c r="C51" s="37"/>
      <c r="D51" s="37"/>
      <c r="E51" s="37"/>
      <c r="F51" s="37"/>
      <c r="G51" s="37"/>
      <c r="H51" s="37"/>
      <c r="I51" s="37"/>
      <c r="J51" s="74">
        <f t="shared" si="4"/>
        <v>0</v>
      </c>
      <c r="K51" s="37">
        <v>215</v>
      </c>
      <c r="L51" s="37"/>
      <c r="M51" s="37"/>
      <c r="N51" s="73">
        <v>276.10000000000002</v>
      </c>
    </row>
    <row r="52" spans="1:14" x14ac:dyDescent="0.3">
      <c r="A52" s="164" t="s">
        <v>101</v>
      </c>
      <c r="B52" s="162"/>
      <c r="C52" s="37"/>
      <c r="D52" s="37"/>
      <c r="E52" s="37"/>
      <c r="F52" s="37"/>
      <c r="G52" s="37"/>
      <c r="H52" s="37"/>
      <c r="I52" s="37"/>
      <c r="J52" s="74">
        <f t="shared" si="4"/>
        <v>0</v>
      </c>
      <c r="K52" s="37">
        <v>42.3</v>
      </c>
      <c r="L52" s="37">
        <v>1.4</v>
      </c>
      <c r="M52" s="37"/>
      <c r="N52" s="73">
        <f>SUM(J52:M52)</f>
        <v>43.699999999999996</v>
      </c>
    </row>
    <row r="53" spans="1:14" x14ac:dyDescent="0.3">
      <c r="A53" s="164" t="s">
        <v>102</v>
      </c>
      <c r="B53" s="162"/>
      <c r="C53" s="37"/>
      <c r="D53" s="37"/>
      <c r="E53" s="37"/>
      <c r="F53" s="37"/>
      <c r="G53" s="37"/>
      <c r="H53" s="37"/>
      <c r="I53" s="37"/>
      <c r="J53" s="74">
        <f t="shared" si="4"/>
        <v>0</v>
      </c>
      <c r="K53" s="37">
        <f>1624.4+260</f>
        <v>1884.4</v>
      </c>
      <c r="L53" s="37">
        <v>452.8</v>
      </c>
      <c r="M53" s="37"/>
      <c r="N53" s="73">
        <f>SUM(J53:M53)</f>
        <v>2337.2000000000003</v>
      </c>
    </row>
    <row r="54" spans="1:14" x14ac:dyDescent="0.3">
      <c r="A54" s="164" t="s">
        <v>103</v>
      </c>
      <c r="B54" s="162"/>
      <c r="C54" s="37"/>
      <c r="D54" s="37"/>
      <c r="E54" s="37"/>
      <c r="F54" s="37"/>
      <c r="G54" s="37"/>
      <c r="H54" s="37"/>
      <c r="I54" s="37"/>
      <c r="J54" s="74">
        <f t="shared" si="4"/>
        <v>0</v>
      </c>
      <c r="K54" s="37"/>
      <c r="L54" s="37">
        <v>44.6</v>
      </c>
      <c r="M54" s="37"/>
      <c r="N54" s="73">
        <v>53.7</v>
      </c>
    </row>
    <row r="55" spans="1:14" x14ac:dyDescent="0.3">
      <c r="A55" s="164" t="s">
        <v>99</v>
      </c>
      <c r="B55" s="162"/>
      <c r="C55" s="75"/>
      <c r="D55" s="75"/>
      <c r="E55" s="75"/>
      <c r="F55" s="75"/>
      <c r="G55" s="75"/>
      <c r="H55" s="75"/>
      <c r="I55" s="75"/>
      <c r="J55" s="74">
        <f t="shared" si="4"/>
        <v>0</v>
      </c>
      <c r="K55" s="75"/>
      <c r="L55" s="75"/>
      <c r="M55" s="75"/>
      <c r="N55" s="78">
        <v>2.9</v>
      </c>
    </row>
    <row r="56" spans="1:14" x14ac:dyDescent="0.3">
      <c r="A56" s="164" t="s">
        <v>100</v>
      </c>
      <c r="B56" s="162"/>
      <c r="C56" s="75"/>
      <c r="D56" s="75"/>
      <c r="E56" s="75"/>
      <c r="F56" s="75"/>
      <c r="G56" s="75"/>
      <c r="H56" s="75"/>
      <c r="I56" s="75"/>
      <c r="J56" s="74">
        <f t="shared" si="4"/>
        <v>0</v>
      </c>
      <c r="K56" s="75"/>
      <c r="L56" s="75"/>
      <c r="M56" s="75"/>
      <c r="N56" s="78"/>
    </row>
    <row r="57" spans="1:14" ht="15" thickBot="1" x14ac:dyDescent="0.35">
      <c r="A57" s="165" t="s">
        <v>104</v>
      </c>
      <c r="B57" s="166"/>
      <c r="C57" s="83"/>
      <c r="D57" s="83"/>
      <c r="E57" s="83"/>
      <c r="F57" s="83"/>
      <c r="G57" s="83">
        <v>87.6</v>
      </c>
      <c r="H57" s="83"/>
      <c r="I57" s="83"/>
      <c r="J57" s="74">
        <f t="shared" si="4"/>
        <v>87.6</v>
      </c>
      <c r="K57" s="83">
        <f>184.5+6.7-M57</f>
        <v>156.1</v>
      </c>
      <c r="L57" s="83">
        <v>2.5</v>
      </c>
      <c r="M57" s="83">
        <v>35.1</v>
      </c>
      <c r="N57" s="82">
        <f t="shared" ref="N57:N66" si="7">SUM(J57:M57)</f>
        <v>281.3</v>
      </c>
    </row>
    <row r="58" spans="1:14" x14ac:dyDescent="0.3">
      <c r="A58" s="29" t="s">
        <v>29</v>
      </c>
      <c r="B58" s="30"/>
      <c r="C58" s="138"/>
      <c r="D58" s="138"/>
      <c r="E58" s="138"/>
      <c r="F58" s="138"/>
      <c r="G58" s="138"/>
      <c r="H58" s="138"/>
      <c r="I58" s="138"/>
      <c r="J58" s="100"/>
      <c r="K58" s="138">
        <f>SUM(K59:K61)</f>
        <v>1221.9000000000001</v>
      </c>
      <c r="L58" s="138">
        <f>SUM(L59:L61)</f>
        <v>107.4</v>
      </c>
      <c r="M58" s="138"/>
      <c r="N58" s="179">
        <f t="shared" si="7"/>
        <v>1329.3000000000002</v>
      </c>
    </row>
    <row r="59" spans="1:14" x14ac:dyDescent="0.3">
      <c r="A59" s="153" t="s">
        <v>30</v>
      </c>
      <c r="B59" s="167"/>
      <c r="C59" s="37"/>
      <c r="D59" s="37"/>
      <c r="E59" s="37"/>
      <c r="F59" s="37"/>
      <c r="G59" s="37"/>
      <c r="H59" s="37"/>
      <c r="I59" s="37"/>
      <c r="J59" s="74"/>
      <c r="K59" s="37">
        <v>598.70000000000005</v>
      </c>
      <c r="L59" s="37">
        <v>51.5</v>
      </c>
      <c r="M59" s="37"/>
      <c r="N59" s="73">
        <f t="shared" si="7"/>
        <v>650.20000000000005</v>
      </c>
    </row>
    <row r="60" spans="1:14" x14ac:dyDescent="0.3">
      <c r="A60" s="153" t="s">
        <v>31</v>
      </c>
      <c r="B60" s="154"/>
      <c r="C60" s="37"/>
      <c r="D60" s="37"/>
      <c r="E60" s="37"/>
      <c r="F60" s="37"/>
      <c r="G60" s="37"/>
      <c r="H60" s="37"/>
      <c r="I60" s="37"/>
      <c r="J60" s="74"/>
      <c r="K60" s="37">
        <v>531</v>
      </c>
      <c r="L60" s="37">
        <v>21.8</v>
      </c>
      <c r="M60" s="37"/>
      <c r="N60" s="73">
        <f t="shared" si="7"/>
        <v>552.79999999999995</v>
      </c>
    </row>
    <row r="61" spans="1:14" ht="15" thickBot="1" x14ac:dyDescent="0.35">
      <c r="A61" s="143" t="s">
        <v>32</v>
      </c>
      <c r="B61" s="152"/>
      <c r="C61" s="83"/>
      <c r="D61" s="83"/>
      <c r="E61" s="83"/>
      <c r="F61" s="83"/>
      <c r="G61" s="83"/>
      <c r="H61" s="83"/>
      <c r="I61" s="83"/>
      <c r="J61" s="80"/>
      <c r="K61" s="83">
        <v>92.2</v>
      </c>
      <c r="L61" s="83">
        <v>34.1</v>
      </c>
      <c r="M61" s="83"/>
      <c r="N61" s="82">
        <f t="shared" si="7"/>
        <v>126.30000000000001</v>
      </c>
    </row>
    <row r="62" spans="1:14" x14ac:dyDescent="0.3">
      <c r="A62" s="29" t="s">
        <v>33</v>
      </c>
      <c r="B62" s="147"/>
      <c r="C62" s="137"/>
      <c r="D62" s="137"/>
      <c r="E62" s="137"/>
      <c r="F62" s="137"/>
      <c r="G62" s="137">
        <f>SUM(G63:G65)</f>
        <v>0.9</v>
      </c>
      <c r="H62" s="137"/>
      <c r="I62" s="137"/>
      <c r="J62" s="100">
        <f>SUM((C62:I62))</f>
        <v>0.9</v>
      </c>
      <c r="K62" s="138">
        <f>SUM(K63:K65)</f>
        <v>314.60000000000002</v>
      </c>
      <c r="L62" s="138">
        <f>SUM(L63:L65)</f>
        <v>9.6999999999999993</v>
      </c>
      <c r="M62" s="138">
        <f>SUM(M63:M65)</f>
        <v>12.3</v>
      </c>
      <c r="N62" s="179">
        <f t="shared" si="7"/>
        <v>337.5</v>
      </c>
    </row>
    <row r="63" spans="1:14" x14ac:dyDescent="0.3">
      <c r="A63" s="158" t="s">
        <v>34</v>
      </c>
      <c r="B63" s="163"/>
      <c r="C63" s="37"/>
      <c r="D63" s="37"/>
      <c r="E63" s="37"/>
      <c r="F63" s="37"/>
      <c r="G63" s="37"/>
      <c r="H63" s="37"/>
      <c r="I63" s="37"/>
      <c r="J63" s="74">
        <f t="shared" ref="J63:J91" si="8">SUM(C63:I63)</f>
        <v>0</v>
      </c>
      <c r="K63" s="37">
        <f>274.8-M63</f>
        <v>271.10000000000002</v>
      </c>
      <c r="L63" s="37">
        <v>9.6999999999999993</v>
      </c>
      <c r="M63" s="37">
        <v>3.7</v>
      </c>
      <c r="N63" s="73">
        <f t="shared" si="7"/>
        <v>284.5</v>
      </c>
    </row>
    <row r="64" spans="1:14" x14ac:dyDescent="0.3">
      <c r="A64" s="153" t="s">
        <v>35</v>
      </c>
      <c r="B64" s="154"/>
      <c r="C64" s="37"/>
      <c r="D64" s="37"/>
      <c r="E64" s="37"/>
      <c r="F64" s="37"/>
      <c r="G64" s="37">
        <v>0.9</v>
      </c>
      <c r="H64" s="37"/>
      <c r="I64" s="37"/>
      <c r="J64" s="74">
        <f t="shared" si="8"/>
        <v>0.9</v>
      </c>
      <c r="K64" s="37">
        <f>38.4-M64</f>
        <v>34.6</v>
      </c>
      <c r="L64" s="37"/>
      <c r="M64" s="37">
        <f>2+1.8</f>
        <v>3.8</v>
      </c>
      <c r="N64" s="73">
        <f t="shared" si="7"/>
        <v>39.299999999999997</v>
      </c>
    </row>
    <row r="65" spans="1:14" ht="15" thickBot="1" x14ac:dyDescent="0.35">
      <c r="A65" s="143" t="s">
        <v>36</v>
      </c>
      <c r="B65" s="152"/>
      <c r="C65" s="83"/>
      <c r="D65" s="83"/>
      <c r="E65" s="83"/>
      <c r="F65" s="83"/>
      <c r="G65" s="83"/>
      <c r="H65" s="83"/>
      <c r="I65" s="83"/>
      <c r="J65" s="74">
        <f t="shared" si="8"/>
        <v>0</v>
      </c>
      <c r="K65" s="83">
        <f>13.7-M65</f>
        <v>8.8999999999999986</v>
      </c>
      <c r="L65" s="83"/>
      <c r="M65" s="83">
        <f>1+2.8+1</f>
        <v>4.8</v>
      </c>
      <c r="N65" s="82">
        <f t="shared" si="7"/>
        <v>13.7</v>
      </c>
    </row>
    <row r="66" spans="1:14" x14ac:dyDescent="0.3">
      <c r="A66" s="29" t="s">
        <v>37</v>
      </c>
      <c r="B66" s="30"/>
      <c r="C66" s="138">
        <f>SUM(C67:C81)</f>
        <v>122</v>
      </c>
      <c r="D66" s="138"/>
      <c r="E66" s="138"/>
      <c r="F66" s="138"/>
      <c r="G66" s="138">
        <f>SUM(G67:G81)</f>
        <v>59.5</v>
      </c>
      <c r="H66" s="138"/>
      <c r="I66" s="138"/>
      <c r="J66" s="100">
        <f>SUM(C66:I66)</f>
        <v>181.5</v>
      </c>
      <c r="K66" s="138">
        <f>SUM(K67:K81)</f>
        <v>1487.8000000000002</v>
      </c>
      <c r="L66" s="138">
        <f>SUM(L67:L81)</f>
        <v>10.1</v>
      </c>
      <c r="M66" s="138">
        <f>SUM(M67:M81)</f>
        <v>2.4</v>
      </c>
      <c r="N66" s="179">
        <f t="shared" si="7"/>
        <v>1681.8000000000002</v>
      </c>
    </row>
    <row r="67" spans="1:14" x14ac:dyDescent="0.3">
      <c r="A67" s="177" t="s">
        <v>119</v>
      </c>
      <c r="B67" s="168"/>
      <c r="C67" s="86"/>
      <c r="D67" s="86"/>
      <c r="E67" s="86"/>
      <c r="F67" s="86"/>
      <c r="G67" s="86"/>
      <c r="H67" s="86"/>
      <c r="I67" s="86"/>
      <c r="J67" s="74">
        <f t="shared" si="8"/>
        <v>0</v>
      </c>
      <c r="K67" s="37">
        <v>0.7</v>
      </c>
      <c r="L67" s="37"/>
      <c r="M67" s="86"/>
      <c r="N67" s="73">
        <v>2.1</v>
      </c>
    </row>
    <row r="68" spans="1:14" x14ac:dyDescent="0.3">
      <c r="A68" s="84" t="s">
        <v>120</v>
      </c>
      <c r="B68" s="85"/>
      <c r="C68" s="86"/>
      <c r="D68" s="86"/>
      <c r="E68" s="86"/>
      <c r="F68" s="86"/>
      <c r="G68" s="86"/>
      <c r="H68" s="86"/>
      <c r="I68" s="86"/>
      <c r="J68" s="74">
        <f t="shared" si="8"/>
        <v>0</v>
      </c>
      <c r="K68" s="37">
        <v>67.400000000000006</v>
      </c>
      <c r="L68" s="37">
        <v>3.2</v>
      </c>
      <c r="M68" s="86"/>
      <c r="N68" s="73">
        <f>SUM(J68:M68)</f>
        <v>70.600000000000009</v>
      </c>
    </row>
    <row r="69" spans="1:14" x14ac:dyDescent="0.3">
      <c r="A69" s="183" t="s">
        <v>121</v>
      </c>
      <c r="B69" s="88"/>
      <c r="C69" s="89"/>
      <c r="D69" s="89"/>
      <c r="E69" s="89"/>
      <c r="F69" s="89"/>
      <c r="G69" s="89"/>
      <c r="H69" s="89"/>
      <c r="I69" s="89"/>
      <c r="J69" s="74">
        <f t="shared" si="8"/>
        <v>0</v>
      </c>
      <c r="K69" s="37">
        <f>16.3+24.5+0.9</f>
        <v>41.699999999999996</v>
      </c>
      <c r="L69" s="37"/>
      <c r="M69" s="86"/>
      <c r="N69" s="73">
        <v>37.9</v>
      </c>
    </row>
    <row r="70" spans="1:14" x14ac:dyDescent="0.3">
      <c r="A70" s="84" t="s">
        <v>122</v>
      </c>
      <c r="B70" s="85"/>
      <c r="C70" s="86"/>
      <c r="D70" s="86"/>
      <c r="E70" s="86"/>
      <c r="F70" s="86"/>
      <c r="G70" s="86"/>
      <c r="H70" s="86"/>
      <c r="I70" s="86"/>
      <c r="J70" s="74">
        <f t="shared" si="8"/>
        <v>0</v>
      </c>
      <c r="K70" s="37">
        <v>112.4</v>
      </c>
      <c r="L70" s="37">
        <v>1.1000000000000001</v>
      </c>
      <c r="M70" s="86"/>
      <c r="N70" s="73">
        <f>SUM(J70:M70)</f>
        <v>113.5</v>
      </c>
    </row>
    <row r="71" spans="1:14" x14ac:dyDescent="0.3">
      <c r="A71" s="84" t="s">
        <v>123</v>
      </c>
      <c r="B71" s="85"/>
      <c r="C71" s="90">
        <f>20.1+1</f>
        <v>21.1</v>
      </c>
      <c r="D71" s="90"/>
      <c r="E71" s="90"/>
      <c r="F71" s="90"/>
      <c r="G71" s="90">
        <f>6.7+26.3</f>
        <v>33</v>
      </c>
      <c r="H71" s="90"/>
      <c r="I71" s="90"/>
      <c r="J71" s="74">
        <f t="shared" si="8"/>
        <v>54.1</v>
      </c>
      <c r="K71" s="37">
        <v>34.200000000000003</v>
      </c>
      <c r="L71" s="37">
        <v>1.1000000000000001</v>
      </c>
      <c r="M71" s="86"/>
      <c r="N71" s="73">
        <f>SUM(J71:M71)</f>
        <v>89.4</v>
      </c>
    </row>
    <row r="72" spans="1:14" x14ac:dyDescent="0.3">
      <c r="A72" s="183" t="s">
        <v>124</v>
      </c>
      <c r="B72" s="88"/>
      <c r="C72" s="86"/>
      <c r="D72" s="86"/>
      <c r="E72" s="86"/>
      <c r="F72" s="86"/>
      <c r="G72" s="37"/>
      <c r="H72" s="86"/>
      <c r="I72" s="86"/>
      <c r="J72" s="74">
        <f t="shared" si="8"/>
        <v>0</v>
      </c>
      <c r="K72" s="37">
        <v>185.2</v>
      </c>
      <c r="L72" s="200">
        <v>1.8</v>
      </c>
      <c r="M72" s="92"/>
      <c r="N72" s="73">
        <f>SUM(J72:M72)</f>
        <v>187</v>
      </c>
    </row>
    <row r="73" spans="1:14" x14ac:dyDescent="0.3">
      <c r="A73" s="183" t="s">
        <v>125</v>
      </c>
      <c r="B73" s="88"/>
      <c r="C73" s="86"/>
      <c r="D73" s="86"/>
      <c r="E73" s="86"/>
      <c r="F73" s="86"/>
      <c r="G73" s="86"/>
      <c r="H73" s="86"/>
      <c r="I73" s="86"/>
      <c r="J73" s="74">
        <f t="shared" si="8"/>
        <v>0</v>
      </c>
      <c r="K73" s="37">
        <v>100</v>
      </c>
      <c r="L73" s="37">
        <v>0.5</v>
      </c>
      <c r="M73" s="86"/>
      <c r="N73" s="73">
        <f>SUM(J73:M73)</f>
        <v>100.5</v>
      </c>
    </row>
    <row r="74" spans="1:14" x14ac:dyDescent="0.3">
      <c r="A74" s="84" t="s">
        <v>126</v>
      </c>
      <c r="B74" s="85"/>
      <c r="C74" s="86"/>
      <c r="D74" s="86"/>
      <c r="E74" s="86"/>
      <c r="F74" s="86"/>
      <c r="G74" s="86">
        <v>6.9</v>
      </c>
      <c r="H74" s="86"/>
      <c r="I74" s="86"/>
      <c r="J74" s="74">
        <f t="shared" si="8"/>
        <v>6.9</v>
      </c>
      <c r="K74" s="37">
        <v>96.1</v>
      </c>
      <c r="L74" s="37">
        <v>1.5</v>
      </c>
      <c r="M74" s="86"/>
      <c r="N74" s="73">
        <f>SUM(J74:M74)</f>
        <v>104.5</v>
      </c>
    </row>
    <row r="75" spans="1:14" x14ac:dyDescent="0.3">
      <c r="A75" s="183" t="s">
        <v>127</v>
      </c>
      <c r="B75" s="88"/>
      <c r="C75" s="86"/>
      <c r="D75" s="86"/>
      <c r="E75" s="86"/>
      <c r="F75" s="86"/>
      <c r="G75" s="86"/>
      <c r="H75" s="86"/>
      <c r="I75" s="86"/>
      <c r="J75" s="74">
        <f t="shared" si="8"/>
        <v>0</v>
      </c>
      <c r="K75" s="37">
        <v>2.1</v>
      </c>
      <c r="L75" s="37"/>
      <c r="M75" s="86"/>
      <c r="N75" s="73">
        <v>2.7</v>
      </c>
    </row>
    <row r="76" spans="1:14" x14ac:dyDescent="0.3">
      <c r="A76" s="183" t="s">
        <v>128</v>
      </c>
      <c r="B76" s="93"/>
      <c r="C76" s="86"/>
      <c r="D76" s="86"/>
      <c r="E76" s="86"/>
      <c r="F76" s="86"/>
      <c r="G76" s="86"/>
      <c r="H76" s="86"/>
      <c r="I76" s="86"/>
      <c r="J76" s="74">
        <f t="shared" si="8"/>
        <v>0</v>
      </c>
      <c r="K76" s="37">
        <f>811.1+8.9</f>
        <v>820</v>
      </c>
      <c r="L76" s="37"/>
      <c r="M76" s="86"/>
      <c r="N76" s="73">
        <v>760.7</v>
      </c>
    </row>
    <row r="77" spans="1:14" x14ac:dyDescent="0.3">
      <c r="A77" s="183" t="s">
        <v>118</v>
      </c>
      <c r="B77" s="93"/>
      <c r="C77" s="86"/>
      <c r="D77" s="86"/>
      <c r="E77" s="86"/>
      <c r="F77" s="86"/>
      <c r="G77" s="86"/>
      <c r="H77" s="86"/>
      <c r="I77" s="86"/>
      <c r="J77" s="74">
        <f t="shared" si="8"/>
        <v>0</v>
      </c>
      <c r="K77" s="37">
        <f>30.4-M77</f>
        <v>28</v>
      </c>
      <c r="L77" s="43">
        <v>0.9</v>
      </c>
      <c r="M77" s="95">
        <f>2.4</f>
        <v>2.4</v>
      </c>
      <c r="N77" s="73">
        <f>SUM(J77:M77)</f>
        <v>31.299999999999997</v>
      </c>
    </row>
    <row r="78" spans="1:14" x14ac:dyDescent="0.3">
      <c r="A78" s="183" t="s">
        <v>133</v>
      </c>
      <c r="B78" s="93"/>
      <c r="C78" s="86"/>
      <c r="D78" s="86"/>
      <c r="E78" s="86"/>
      <c r="F78" s="86"/>
      <c r="G78" s="86">
        <v>12.1</v>
      </c>
      <c r="H78" s="86"/>
      <c r="I78" s="86"/>
      <c r="J78" s="74">
        <f t="shared" si="8"/>
        <v>12.1</v>
      </c>
      <c r="K78" s="37"/>
      <c r="L78" s="43"/>
      <c r="M78" s="95"/>
      <c r="N78" s="73"/>
    </row>
    <row r="79" spans="1:14" x14ac:dyDescent="0.3">
      <c r="A79" s="183" t="s">
        <v>134</v>
      </c>
      <c r="B79" s="93"/>
      <c r="C79" s="86"/>
      <c r="D79" s="86"/>
      <c r="E79" s="86"/>
      <c r="F79" s="86"/>
      <c r="G79" s="86">
        <v>7.5</v>
      </c>
      <c r="H79" s="86"/>
      <c r="I79" s="86"/>
      <c r="J79" s="74">
        <f t="shared" si="8"/>
        <v>7.5</v>
      </c>
      <c r="K79" s="37"/>
      <c r="L79" s="43"/>
      <c r="M79" s="95"/>
      <c r="N79" s="73"/>
    </row>
    <row r="80" spans="1:14" x14ac:dyDescent="0.3">
      <c r="A80" s="183" t="s">
        <v>117</v>
      </c>
      <c r="B80" s="88"/>
      <c r="C80" s="37">
        <v>34.9</v>
      </c>
      <c r="D80" s="37"/>
      <c r="E80" s="37"/>
      <c r="F80" s="37"/>
      <c r="G80" s="37"/>
      <c r="H80" s="37"/>
      <c r="I80" s="37"/>
      <c r="J80" s="74">
        <f t="shared" si="8"/>
        <v>34.9</v>
      </c>
      <c r="K80" s="39"/>
      <c r="L80" s="37"/>
      <c r="M80" s="86"/>
      <c r="N80" s="73">
        <v>34.4</v>
      </c>
    </row>
    <row r="81" spans="1:14" ht="15" thickBot="1" x14ac:dyDescent="0.35">
      <c r="A81" s="184" t="s">
        <v>116</v>
      </c>
      <c r="B81" s="169"/>
      <c r="C81" s="83">
        <v>66</v>
      </c>
      <c r="D81" s="83"/>
      <c r="E81" s="83"/>
      <c r="F81" s="83"/>
      <c r="G81" s="83"/>
      <c r="H81" s="83"/>
      <c r="I81" s="83"/>
      <c r="J81" s="74">
        <f t="shared" si="8"/>
        <v>66</v>
      </c>
      <c r="K81" s="81"/>
      <c r="L81" s="83"/>
      <c r="M81" s="185"/>
      <c r="N81" s="82">
        <v>89.5</v>
      </c>
    </row>
    <row r="82" spans="1:14" x14ac:dyDescent="0.3">
      <c r="A82" s="29" t="s">
        <v>38</v>
      </c>
      <c r="B82" s="147"/>
      <c r="C82" s="138"/>
      <c r="D82" s="138"/>
      <c r="E82" s="138"/>
      <c r="F82" s="138"/>
      <c r="G82" s="138"/>
      <c r="H82" s="138"/>
      <c r="I82" s="138"/>
      <c r="J82" s="100"/>
      <c r="K82" s="138">
        <v>0</v>
      </c>
      <c r="L82" s="138"/>
      <c r="M82" s="138"/>
      <c r="N82" s="179" t="s">
        <v>25</v>
      </c>
    </row>
    <row r="83" spans="1:14" ht="15" thickBot="1" x14ac:dyDescent="0.35">
      <c r="A83" s="143" t="s">
        <v>115</v>
      </c>
      <c r="B83" s="144"/>
      <c r="C83" s="83"/>
      <c r="D83" s="83"/>
      <c r="E83" s="83"/>
      <c r="F83" s="83"/>
      <c r="G83" s="83"/>
      <c r="H83" s="83"/>
      <c r="I83" s="83"/>
      <c r="J83" s="74">
        <f t="shared" si="8"/>
        <v>0</v>
      </c>
      <c r="K83" s="81"/>
      <c r="L83" s="83"/>
      <c r="M83" s="83"/>
      <c r="N83" s="82" t="s">
        <v>25</v>
      </c>
    </row>
    <row r="84" spans="1:14" x14ac:dyDescent="0.3">
      <c r="A84" s="29" t="s">
        <v>39</v>
      </c>
      <c r="B84" s="30"/>
      <c r="C84" s="138">
        <f>SUM(C85:C91)</f>
        <v>85.7</v>
      </c>
      <c r="D84" s="138"/>
      <c r="E84" s="138"/>
      <c r="F84" s="138"/>
      <c r="G84" s="138">
        <f>SUM(G85:G91)</f>
        <v>0</v>
      </c>
      <c r="H84" s="138"/>
      <c r="I84" s="138"/>
      <c r="J84" s="100">
        <f>SUM(C84:I84)</f>
        <v>85.7</v>
      </c>
      <c r="K84" s="138">
        <f>SUM(K85:K91)</f>
        <v>605.5</v>
      </c>
      <c r="L84" s="138">
        <f>SUM(L85:L91)</f>
        <v>8.4</v>
      </c>
      <c r="M84" s="138">
        <f>SUM(M85:M91)</f>
        <v>0.2</v>
      </c>
      <c r="N84" s="179">
        <f>SUM(J84:M84)</f>
        <v>699.80000000000007</v>
      </c>
    </row>
    <row r="85" spans="1:14" x14ac:dyDescent="0.3">
      <c r="A85" s="177" t="s">
        <v>114</v>
      </c>
      <c r="B85" s="167"/>
      <c r="C85" s="43"/>
      <c r="D85" s="43"/>
      <c r="E85" s="43"/>
      <c r="F85" s="43"/>
      <c r="G85" s="43"/>
      <c r="H85" s="43"/>
      <c r="I85" s="43"/>
      <c r="J85" s="74">
        <f t="shared" si="8"/>
        <v>0</v>
      </c>
      <c r="K85" s="43"/>
      <c r="L85" s="43">
        <v>6.7</v>
      </c>
      <c r="M85" s="43"/>
      <c r="N85" s="73">
        <v>6.3</v>
      </c>
    </row>
    <row r="86" spans="1:14" x14ac:dyDescent="0.3">
      <c r="A86" s="84" t="s">
        <v>113</v>
      </c>
      <c r="B86" s="33"/>
      <c r="C86" s="41"/>
      <c r="D86" s="41"/>
      <c r="E86" s="41"/>
      <c r="F86" s="41"/>
      <c r="G86" s="41"/>
      <c r="H86" s="41"/>
      <c r="I86" s="41"/>
      <c r="J86" s="74">
        <f t="shared" si="8"/>
        <v>0</v>
      </c>
      <c r="K86" s="41">
        <v>587.5</v>
      </c>
      <c r="L86" s="41"/>
      <c r="M86" s="41"/>
      <c r="N86" s="71">
        <v>637.6</v>
      </c>
    </row>
    <row r="87" spans="1:14" x14ac:dyDescent="0.3">
      <c r="A87" s="84" t="s">
        <v>112</v>
      </c>
      <c r="B87" s="33"/>
      <c r="C87" s="41"/>
      <c r="D87" s="41"/>
      <c r="E87" s="41"/>
      <c r="F87" s="41"/>
      <c r="G87" s="41"/>
      <c r="H87" s="41"/>
      <c r="I87" s="41"/>
      <c r="J87" s="74">
        <f t="shared" si="8"/>
        <v>0</v>
      </c>
      <c r="K87" s="41">
        <f>0.9-M87</f>
        <v>0.7</v>
      </c>
      <c r="L87" s="41"/>
      <c r="M87" s="41">
        <v>0.2</v>
      </c>
      <c r="N87" s="71"/>
    </row>
    <row r="88" spans="1:14" x14ac:dyDescent="0.3">
      <c r="A88" s="84" t="s">
        <v>111</v>
      </c>
      <c r="B88" s="33"/>
      <c r="C88" s="41"/>
      <c r="D88" s="96"/>
      <c r="E88" s="96"/>
      <c r="F88" s="96"/>
      <c r="G88" s="96"/>
      <c r="H88" s="96"/>
      <c r="I88" s="96"/>
      <c r="J88" s="74">
        <f t="shared" si="8"/>
        <v>0</v>
      </c>
      <c r="K88" s="41"/>
      <c r="L88" s="41"/>
      <c r="M88" s="41"/>
      <c r="N88" s="71">
        <v>9.1999999999999993</v>
      </c>
    </row>
    <row r="89" spans="1:14" x14ac:dyDescent="0.3">
      <c r="A89" s="84" t="s">
        <v>110</v>
      </c>
      <c r="B89" s="33"/>
      <c r="C89" s="41"/>
      <c r="D89" s="96"/>
      <c r="E89" s="96"/>
      <c r="F89" s="96"/>
      <c r="G89" s="96"/>
      <c r="H89" s="96"/>
      <c r="I89" s="96"/>
      <c r="J89" s="74">
        <f t="shared" si="8"/>
        <v>0</v>
      </c>
      <c r="K89" s="41">
        <v>12.3</v>
      </c>
      <c r="L89" s="41"/>
      <c r="M89" s="41"/>
      <c r="N89" s="71">
        <v>7.3</v>
      </c>
    </row>
    <row r="90" spans="1:14" x14ac:dyDescent="0.3">
      <c r="A90" s="84" t="s">
        <v>109</v>
      </c>
      <c r="B90" s="33"/>
      <c r="C90" s="37">
        <v>85.7</v>
      </c>
      <c r="D90" s="37"/>
      <c r="E90" s="37"/>
      <c r="F90" s="37"/>
      <c r="G90" s="96"/>
      <c r="H90" s="37"/>
      <c r="I90" s="37"/>
      <c r="J90" s="74">
        <f t="shared" si="8"/>
        <v>85.7</v>
      </c>
      <c r="K90" s="37">
        <f>1.6+1.2</f>
        <v>2.8</v>
      </c>
      <c r="L90" s="37">
        <v>1.7</v>
      </c>
      <c r="M90" s="37"/>
      <c r="N90" s="73">
        <f>SUM(J90:M90)</f>
        <v>90.2</v>
      </c>
    </row>
    <row r="91" spans="1:14" ht="15" thickBot="1" x14ac:dyDescent="0.35">
      <c r="A91" s="84" t="s">
        <v>108</v>
      </c>
      <c r="B91" s="33"/>
      <c r="C91" s="51"/>
      <c r="D91" s="51"/>
      <c r="E91" s="51"/>
      <c r="F91" s="51"/>
      <c r="G91" s="51"/>
      <c r="H91" s="51"/>
      <c r="I91" s="51"/>
      <c r="J91" s="74">
        <f t="shared" si="8"/>
        <v>0</v>
      </c>
      <c r="K91" s="51">
        <v>2.2000000000000002</v>
      </c>
      <c r="L91" s="51"/>
      <c r="M91" s="51"/>
      <c r="N91" s="99">
        <v>2.2000000000000002</v>
      </c>
    </row>
    <row r="92" spans="1:14" ht="15" thickBot="1" x14ac:dyDescent="0.35">
      <c r="A92" s="68" t="s">
        <v>107</v>
      </c>
      <c r="B92" s="69"/>
      <c r="C92" s="40"/>
      <c r="D92" s="40"/>
      <c r="E92" s="40"/>
      <c r="F92" s="40"/>
      <c r="G92" s="40">
        <v>38</v>
      </c>
      <c r="H92" s="40"/>
      <c r="I92" s="40"/>
      <c r="J92" s="40">
        <f>SUM(C92:I92)</f>
        <v>38</v>
      </c>
      <c r="K92" s="40">
        <v>107</v>
      </c>
      <c r="L92" s="40">
        <v>9.5</v>
      </c>
      <c r="M92" s="40"/>
      <c r="N92" s="181">
        <f>SUM(J92:M92)</f>
        <v>154.5</v>
      </c>
    </row>
    <row r="93" spans="1:14" ht="15" thickBot="1" x14ac:dyDescent="0.35">
      <c r="A93" s="29" t="s">
        <v>106</v>
      </c>
      <c r="B93" s="30"/>
      <c r="C93" s="100">
        <v>88.8</v>
      </c>
      <c r="D93" s="100"/>
      <c r="E93" s="100"/>
      <c r="F93" s="100">
        <v>109</v>
      </c>
      <c r="G93" s="100">
        <v>708.4</v>
      </c>
      <c r="H93" s="100"/>
      <c r="I93" s="100"/>
      <c r="J93" s="100">
        <f>SUM(C93:I93)</f>
        <v>906.2</v>
      </c>
      <c r="K93" s="100">
        <v>157.80000000000001</v>
      </c>
      <c r="L93" s="100">
        <v>0.2</v>
      </c>
      <c r="M93" s="100"/>
      <c r="N93" s="182">
        <f>SUM(J93:M93)</f>
        <v>1064.2</v>
      </c>
    </row>
    <row r="94" spans="1:14" x14ac:dyDescent="0.3">
      <c r="A94" s="29" t="s">
        <v>40</v>
      </c>
      <c r="B94" s="30"/>
      <c r="C94" s="141"/>
      <c r="D94" s="141"/>
      <c r="E94" s="141"/>
      <c r="F94" s="141"/>
      <c r="G94" s="141"/>
      <c r="H94" s="141"/>
      <c r="I94" s="141"/>
      <c r="J94" s="178"/>
      <c r="K94" s="141">
        <f>SUM(K95)</f>
        <v>9.6999999999999993</v>
      </c>
      <c r="L94" s="141"/>
      <c r="M94" s="141"/>
      <c r="N94" s="101"/>
    </row>
    <row r="95" spans="1:14" ht="15" thickBot="1" x14ac:dyDescent="0.35">
      <c r="A95" s="46" t="s">
        <v>105</v>
      </c>
      <c r="B95" s="47"/>
      <c r="C95" s="83"/>
      <c r="D95" s="83"/>
      <c r="E95" s="83"/>
      <c r="F95" s="83"/>
      <c r="G95" s="83"/>
      <c r="H95" s="83"/>
      <c r="I95" s="83"/>
      <c r="J95" s="80"/>
      <c r="K95" s="83">
        <v>9.6999999999999993</v>
      </c>
      <c r="L95" s="83"/>
      <c r="M95" s="83"/>
      <c r="N95" s="82"/>
    </row>
    <row r="96" spans="1:14" ht="15" thickBot="1" x14ac:dyDescent="0.35">
      <c r="A96" s="102" t="s">
        <v>41</v>
      </c>
      <c r="B96" s="103"/>
      <c r="C96" s="104">
        <f t="shared" ref="C96:I96" si="9">C31+C38+C41+C42+C43+C58+C62+C66+C82+C84+C92+C93</f>
        <v>28390.100000000002</v>
      </c>
      <c r="D96" s="104">
        <f t="shared" si="9"/>
        <v>0</v>
      </c>
      <c r="E96" s="104">
        <f t="shared" si="9"/>
        <v>0</v>
      </c>
      <c r="F96" s="104">
        <f t="shared" si="9"/>
        <v>109</v>
      </c>
      <c r="G96" s="104">
        <f t="shared" si="9"/>
        <v>1248.0999999999999</v>
      </c>
      <c r="H96" s="104">
        <f t="shared" si="9"/>
        <v>0</v>
      </c>
      <c r="I96" s="104">
        <f t="shared" si="9"/>
        <v>0</v>
      </c>
      <c r="J96" s="104">
        <f>SUM(C96:I96)</f>
        <v>29747.200000000001</v>
      </c>
      <c r="K96" s="104">
        <f>K31+K38+K41+K42+K43+K58+K62+K66+K82+K84+K92+K93+K94</f>
        <v>7118.4000000000005</v>
      </c>
      <c r="L96" s="104">
        <f>L31+L38+L41+L42+L43+L58+L62+L66+L82+L84+L92+L93</f>
        <v>1182.7100000000003</v>
      </c>
      <c r="M96" s="104">
        <f>M31+M38+M41+M42+M43+M58+M62+M66+M82+M84+M92+M93</f>
        <v>50.000000000000007</v>
      </c>
      <c r="N96" s="181">
        <f>SUM(J96:M96)</f>
        <v>38098.31</v>
      </c>
    </row>
    <row r="97" spans="1:14" ht="15" thickBot="1" x14ac:dyDescent="0.35">
      <c r="A97" s="107"/>
      <c r="B97" s="108"/>
      <c r="C97" s="109"/>
      <c r="D97" s="109"/>
      <c r="E97" s="109"/>
      <c r="F97" s="109"/>
      <c r="G97" s="109"/>
      <c r="H97" s="109"/>
      <c r="I97" s="109"/>
      <c r="J97" s="110"/>
      <c r="K97" s="55"/>
      <c r="L97" s="109"/>
      <c r="M97" s="109"/>
      <c r="N97" s="111"/>
    </row>
    <row r="98" spans="1:14" ht="15" thickBot="1" x14ac:dyDescent="0.35">
      <c r="A98" s="192" t="s">
        <v>42</v>
      </c>
      <c r="B98" s="193"/>
      <c r="C98" s="191">
        <f t="shared" ref="C98:I98" si="10">C24-C96</f>
        <v>0</v>
      </c>
      <c r="D98" s="191">
        <f t="shared" si="10"/>
        <v>0</v>
      </c>
      <c r="E98" s="191">
        <f t="shared" si="10"/>
        <v>0</v>
      </c>
      <c r="F98" s="191">
        <f t="shared" si="10"/>
        <v>0</v>
      </c>
      <c r="G98" s="191">
        <f t="shared" si="10"/>
        <v>0</v>
      </c>
      <c r="H98" s="191">
        <f t="shared" si="10"/>
        <v>0</v>
      </c>
      <c r="I98" s="191">
        <f t="shared" si="10"/>
        <v>0</v>
      </c>
      <c r="J98" s="115">
        <v>0</v>
      </c>
      <c r="K98" s="191">
        <f>K24-K96</f>
        <v>47.899999999998727</v>
      </c>
      <c r="L98" s="191">
        <f>L24-L96</f>
        <v>59.6899999999996</v>
      </c>
      <c r="M98" s="191">
        <f>M24-M96</f>
        <v>0</v>
      </c>
      <c r="N98" s="116">
        <f>SUM(G98:M98)</f>
        <v>107.58999999999833</v>
      </c>
    </row>
    <row r="99" spans="1:14" ht="33" thickBot="1" x14ac:dyDescent="0.35">
      <c r="A99" s="171"/>
      <c r="B99" s="172"/>
      <c r="C99" s="173" t="s">
        <v>4</v>
      </c>
      <c r="D99" s="173"/>
      <c r="E99" s="173"/>
      <c r="F99" s="173"/>
      <c r="G99" s="173"/>
      <c r="H99" s="173"/>
      <c r="I99" s="173"/>
      <c r="J99" s="174" t="s">
        <v>9</v>
      </c>
      <c r="K99" s="175" t="s">
        <v>10</v>
      </c>
      <c r="L99" s="173" t="s">
        <v>11</v>
      </c>
      <c r="M99" s="173" t="s">
        <v>43</v>
      </c>
      <c r="N99" s="176" t="s">
        <v>13</v>
      </c>
    </row>
    <row r="100" spans="1:14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117"/>
      <c r="K100" s="118"/>
      <c r="L100" s="118"/>
      <c r="M100" s="118"/>
    </row>
    <row r="101" spans="1:14" x14ac:dyDescent="0.3">
      <c r="A101" s="119" t="s">
        <v>130</v>
      </c>
      <c r="B101" s="120"/>
      <c r="C101" s="213">
        <f>C103+C104</f>
        <v>107531.58</v>
      </c>
      <c r="D101" s="213"/>
      <c r="E101" s="119"/>
      <c r="F101" s="119"/>
      <c r="G101" s="119"/>
      <c r="H101" s="119"/>
      <c r="I101" s="119"/>
      <c r="J101" s="121"/>
      <c r="K101" s="122"/>
      <c r="L101" s="122"/>
      <c r="M101" s="122"/>
    </row>
    <row r="102" spans="1:14" x14ac:dyDescent="0.3">
      <c r="A102" s="119"/>
      <c r="B102" s="119"/>
      <c r="C102" s="194"/>
      <c r="D102" s="119"/>
      <c r="E102" s="119"/>
      <c r="F102" s="119"/>
      <c r="G102" s="119"/>
      <c r="H102" s="119"/>
      <c r="I102" s="119"/>
      <c r="J102" s="121"/>
      <c r="K102" s="122"/>
      <c r="L102" s="122"/>
      <c r="M102" s="122"/>
    </row>
    <row r="103" spans="1:14" x14ac:dyDescent="0.3">
      <c r="A103" s="119" t="s">
        <v>131</v>
      </c>
      <c r="B103" s="119"/>
      <c r="C103" s="213">
        <v>47895.87</v>
      </c>
      <c r="D103" s="213"/>
      <c r="E103" s="119"/>
      <c r="F103" s="119"/>
      <c r="G103" s="119"/>
      <c r="H103" s="119"/>
      <c r="I103" s="119"/>
      <c r="J103" s="121"/>
      <c r="K103" s="122"/>
      <c r="L103" s="122"/>
      <c r="M103" s="122"/>
    </row>
    <row r="104" spans="1:14" x14ac:dyDescent="0.3">
      <c r="A104" s="119" t="s">
        <v>132</v>
      </c>
      <c r="B104" s="119"/>
      <c r="C104" s="213">
        <v>59635.71</v>
      </c>
      <c r="D104" s="213"/>
      <c r="E104" s="119"/>
      <c r="F104" s="119"/>
      <c r="G104" s="119"/>
      <c r="H104" s="119"/>
      <c r="I104" s="119"/>
      <c r="J104" s="121"/>
      <c r="K104" s="122"/>
      <c r="L104" s="122"/>
      <c r="M104" s="122"/>
    </row>
    <row r="105" spans="1:14" x14ac:dyDescent="0.3">
      <c r="A105" s="119"/>
      <c r="B105" s="119"/>
      <c r="C105" s="119"/>
      <c r="D105" s="119"/>
      <c r="E105" s="119"/>
      <c r="F105" s="119"/>
      <c r="G105" s="119"/>
      <c r="H105" s="119"/>
      <c r="I105" s="119"/>
      <c r="J105" s="121"/>
      <c r="K105" s="122"/>
      <c r="L105" s="122"/>
      <c r="M105" s="122"/>
    </row>
    <row r="106" spans="1:14" x14ac:dyDescent="0.3">
      <c r="A106" s="119" t="s">
        <v>44</v>
      </c>
      <c r="B106" s="119"/>
      <c r="C106" s="119"/>
      <c r="D106" s="119"/>
      <c r="E106" s="119"/>
      <c r="F106" s="119"/>
      <c r="G106" s="119"/>
      <c r="H106" s="119"/>
      <c r="I106" s="119"/>
      <c r="J106" s="121"/>
      <c r="K106" s="122"/>
      <c r="L106" s="122"/>
      <c r="M106" s="122"/>
    </row>
    <row r="107" spans="1:14" x14ac:dyDescent="0.3">
      <c r="A107" s="119"/>
      <c r="B107" s="119"/>
      <c r="C107" s="119"/>
      <c r="D107" s="119"/>
      <c r="E107" s="119"/>
      <c r="F107" s="119"/>
      <c r="G107" s="119"/>
      <c r="H107" s="119"/>
      <c r="I107" s="119"/>
      <c r="J107" s="121"/>
      <c r="K107" s="122"/>
      <c r="L107" s="122"/>
      <c r="M107" s="122"/>
    </row>
    <row r="108" spans="1:14" x14ac:dyDescent="0.3">
      <c r="A108" s="119" t="s">
        <v>45</v>
      </c>
      <c r="B108" s="120"/>
      <c r="C108" s="120"/>
      <c r="D108" s="120"/>
      <c r="E108" s="120"/>
      <c r="F108" s="120"/>
      <c r="G108" s="120"/>
      <c r="H108" s="120"/>
      <c r="I108" s="120"/>
      <c r="J108" s="121"/>
      <c r="K108" s="122"/>
      <c r="L108" s="122"/>
      <c r="M108" s="122"/>
    </row>
    <row r="109" spans="1:14" x14ac:dyDescent="0.3">
      <c r="A109" s="119"/>
      <c r="B109" s="120"/>
      <c r="C109" s="119"/>
      <c r="D109" s="119"/>
      <c r="E109" s="119"/>
      <c r="F109" s="119"/>
      <c r="G109" s="119"/>
      <c r="H109" s="119"/>
      <c r="I109" s="119"/>
      <c r="J109" s="121"/>
      <c r="K109" s="122"/>
      <c r="L109" s="122"/>
      <c r="M109" s="122"/>
    </row>
    <row r="110" spans="1:14" x14ac:dyDescent="0.3">
      <c r="A110" s="119"/>
      <c r="B110" s="119" t="s">
        <v>135</v>
      </c>
      <c r="C110" s="123"/>
      <c r="D110" s="123"/>
      <c r="E110" s="123"/>
      <c r="F110" s="123"/>
      <c r="G110" s="123">
        <v>45292</v>
      </c>
      <c r="H110" s="123">
        <v>45657</v>
      </c>
      <c r="I110" s="123"/>
      <c r="J110" s="124"/>
      <c r="K110" s="122"/>
      <c r="L110" s="122"/>
      <c r="M110" s="122"/>
    </row>
    <row r="111" spans="1:14" x14ac:dyDescent="0.3">
      <c r="A111" s="119"/>
      <c r="B111" s="119" t="s">
        <v>46</v>
      </c>
      <c r="C111" s="119" t="s">
        <v>47</v>
      </c>
      <c r="D111" s="119" t="s">
        <v>70</v>
      </c>
      <c r="E111" s="119" t="s">
        <v>48</v>
      </c>
      <c r="F111" s="119" t="s">
        <v>64</v>
      </c>
      <c r="G111" s="119" t="s">
        <v>49</v>
      </c>
      <c r="H111" s="133" t="s">
        <v>50</v>
      </c>
      <c r="I111" s="118"/>
      <c r="J111" s="118"/>
    </row>
    <row r="112" spans="1:14" x14ac:dyDescent="0.3">
      <c r="A112" s="119"/>
      <c r="B112" s="119" t="s">
        <v>55</v>
      </c>
      <c r="C112" s="126" t="s">
        <v>55</v>
      </c>
      <c r="D112" s="126"/>
      <c r="E112" s="126"/>
      <c r="F112" s="126"/>
      <c r="G112" s="127">
        <v>30242</v>
      </c>
      <c r="H112" s="129">
        <v>30242</v>
      </c>
      <c r="I112" s="118"/>
      <c r="J112" s="118"/>
    </row>
    <row r="113" spans="1:10" x14ac:dyDescent="0.3">
      <c r="A113" s="119"/>
      <c r="B113" s="119" t="s">
        <v>56</v>
      </c>
      <c r="C113" s="126" t="s">
        <v>56</v>
      </c>
      <c r="D113" s="126"/>
      <c r="E113" s="126"/>
      <c r="F113" s="126"/>
      <c r="G113" s="135">
        <v>25286</v>
      </c>
      <c r="H113" s="135">
        <v>51621</v>
      </c>
      <c r="I113" s="118"/>
      <c r="J113" s="118"/>
    </row>
    <row r="114" spans="1:10" x14ac:dyDescent="0.3">
      <c r="A114" s="119"/>
      <c r="B114" s="119" t="s">
        <v>57</v>
      </c>
      <c r="C114" s="126" t="s">
        <v>58</v>
      </c>
      <c r="D114" s="126"/>
      <c r="E114" s="126"/>
      <c r="F114" s="126"/>
      <c r="G114" s="127">
        <v>54690</v>
      </c>
      <c r="H114" s="129">
        <v>117867</v>
      </c>
      <c r="I114" s="118"/>
      <c r="J114" s="118"/>
    </row>
    <row r="115" spans="1:10" x14ac:dyDescent="0.3">
      <c r="A115" s="119"/>
      <c r="B115" s="128" t="s">
        <v>137</v>
      </c>
      <c r="C115" s="128" t="s">
        <v>137</v>
      </c>
      <c r="D115" s="126"/>
      <c r="E115" s="126"/>
      <c r="F115" s="126"/>
      <c r="G115" s="127">
        <v>0</v>
      </c>
      <c r="H115" s="135">
        <v>336</v>
      </c>
      <c r="I115" s="118"/>
      <c r="J115" s="118"/>
    </row>
    <row r="116" spans="1:10" x14ac:dyDescent="0.3">
      <c r="A116" s="119"/>
      <c r="B116" s="125" t="s">
        <v>59</v>
      </c>
      <c r="C116" s="127" t="s">
        <v>71</v>
      </c>
      <c r="D116" s="127"/>
      <c r="E116" s="131"/>
      <c r="F116" s="126"/>
      <c r="G116" s="126">
        <v>2403468</v>
      </c>
      <c r="H116" s="130">
        <v>0</v>
      </c>
      <c r="I116" s="118"/>
      <c r="J116" s="118"/>
    </row>
    <row r="117" spans="1:10" x14ac:dyDescent="0.3">
      <c r="A117" s="119"/>
      <c r="B117" s="119" t="s">
        <v>61</v>
      </c>
      <c r="C117" s="126" t="s">
        <v>61</v>
      </c>
      <c r="D117" s="126"/>
      <c r="E117" s="126"/>
      <c r="F117" s="126"/>
      <c r="G117" s="127">
        <v>303884</v>
      </c>
      <c r="H117" s="135">
        <v>274199</v>
      </c>
      <c r="I117" s="118"/>
      <c r="J117" s="118"/>
    </row>
    <row r="118" spans="1:10" x14ac:dyDescent="0.3">
      <c r="A118" s="119"/>
      <c r="B118" s="125"/>
      <c r="C118" s="125"/>
      <c r="D118" s="125"/>
      <c r="E118" s="125"/>
      <c r="F118" s="125"/>
      <c r="G118" s="125"/>
      <c r="H118" s="125"/>
      <c r="I118" s="118"/>
      <c r="J118" s="118"/>
    </row>
    <row r="119" spans="1:10" x14ac:dyDescent="0.3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</row>
    <row r="120" spans="1:10" x14ac:dyDescent="0.3">
      <c r="A120" s="125" t="s">
        <v>136</v>
      </c>
      <c r="I120" s="125"/>
      <c r="J120" s="125"/>
    </row>
  </sheetData>
  <mergeCells count="5">
    <mergeCell ref="A5:B7"/>
    <mergeCell ref="A28:B30"/>
    <mergeCell ref="C101:D101"/>
    <mergeCell ref="C103:D103"/>
    <mergeCell ref="C104:D104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ekonomka</dc:creator>
  <cp:lastModifiedBy>Jana Lovečková</cp:lastModifiedBy>
  <cp:lastPrinted>2024-04-06T09:11:03Z</cp:lastPrinted>
  <dcterms:created xsi:type="dcterms:W3CDTF">2024-02-08T17:27:00Z</dcterms:created>
  <dcterms:modified xsi:type="dcterms:W3CDTF">2025-05-20T09:48:35Z</dcterms:modified>
</cp:coreProperties>
</file>